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C:\Users\Darko Ratkovski\Desktop\web 2021\"/>
    </mc:Choice>
  </mc:AlternateContent>
  <xr:revisionPtr revIDLastSave="0" documentId="13_ncr:40009_{432DD8BB-49C7-4CFA-AED4-D0D8CFCA5A52}" xr6:coauthVersionLast="47" xr6:coauthVersionMax="47" xr10:uidLastSave="{00000000-0000-0000-0000-000000000000}"/>
  <bookViews>
    <workbookView xWindow="-120" yWindow="-120" windowWidth="29040" windowHeight="1584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81029"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 i="3" l="1"/>
  <c r="G180" i="3"/>
  <c r="Q3" i="3"/>
  <c r="O3" i="3"/>
  <c r="H295" i="3"/>
  <c r="G295" i="3"/>
  <c r="G197" i="3"/>
  <c r="E197"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M197" i="3"/>
  <c r="F197" i="3"/>
  <c r="G196" i="3"/>
  <c r="F196" i="3"/>
  <c r="E196" i="3"/>
  <c r="B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G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H152" i="37"/>
  <c r="C153" i="37"/>
  <c r="D153" i="37"/>
  <c r="C154" i="37"/>
  <c r="D154" i="37"/>
  <c r="C156" i="37"/>
  <c r="D156" i="37"/>
  <c r="C157" i="37"/>
  <c r="D157" i="37"/>
  <c r="H157" i="37"/>
  <c r="C158" i="37"/>
  <c r="D158" i="37"/>
  <c r="C161" i="37"/>
  <c r="D161" i="37"/>
  <c r="C162" i="37"/>
  <c r="D162" i="37"/>
  <c r="C163" i="37"/>
  <c r="D163" i="37"/>
  <c r="C164" i="37"/>
  <c r="D164" i="37"/>
  <c r="C166" i="37"/>
  <c r="D166" i="37"/>
  <c r="H166" i="37"/>
  <c r="C167" i="37"/>
  <c r="D167" i="37"/>
  <c r="C168" i="37"/>
  <c r="D168" i="37"/>
  <c r="C169" i="37"/>
  <c r="D169" i="37"/>
  <c r="C170" i="37"/>
  <c r="D170" i="37"/>
  <c r="C171" i="37"/>
  <c r="D171" i="37"/>
  <c r="C172" i="37"/>
  <c r="D172" i="37"/>
  <c r="G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H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G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H327" i="37"/>
  <c r="D327" i="37"/>
  <c r="C328" i="37"/>
  <c r="D328" i="37"/>
  <c r="C329" i="37"/>
  <c r="H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G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H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H503" i="37"/>
  <c r="D503" i="37"/>
  <c r="C504" i="37"/>
  <c r="D504" i="37"/>
  <c r="C505" i="37"/>
  <c r="H505" i="37"/>
  <c r="D505" i="37"/>
  <c r="C506" i="37"/>
  <c r="D506" i="37"/>
  <c r="C507" i="37"/>
  <c r="H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H539" i="37"/>
  <c r="D539" i="37"/>
  <c r="C540" i="37"/>
  <c r="D540" i="37"/>
  <c r="C541" i="37"/>
  <c r="H541" i="37"/>
  <c r="D541" i="37"/>
  <c r="C542" i="37"/>
  <c r="D542" i="37"/>
  <c r="C543" i="37"/>
  <c r="H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H613" i="37"/>
  <c r="D613" i="37"/>
  <c r="C614" i="37"/>
  <c r="D614" i="37"/>
  <c r="C615" i="37"/>
  <c r="H615" i="37"/>
  <c r="D615" i="37"/>
  <c r="C616" i="37"/>
  <c r="D616" i="37"/>
  <c r="C617" i="37"/>
  <c r="H617" i="37"/>
  <c r="D617" i="37"/>
  <c r="C618" i="37"/>
  <c r="D618" i="37"/>
  <c r="C621" i="37"/>
  <c r="D621" i="37"/>
  <c r="C622" i="37"/>
  <c r="D622" i="37"/>
  <c r="C624" i="37"/>
  <c r="D624" i="37"/>
  <c r="C625" i="37"/>
  <c r="H625" i="37"/>
  <c r="D625" i="37"/>
  <c r="C627" i="37"/>
  <c r="D627" i="37"/>
  <c r="C628" i="37"/>
  <c r="D628" i="37"/>
  <c r="C631" i="37"/>
  <c r="D631" i="37"/>
  <c r="C632" i="37"/>
  <c r="D632" i="37"/>
  <c r="C641" i="37"/>
  <c r="H641" i="37"/>
  <c r="D641" i="37"/>
  <c r="C642" i="37"/>
  <c r="D642" i="37"/>
  <c r="G642" i="37"/>
  <c r="C643" i="37"/>
  <c r="H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G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H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H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G1241" i="37"/>
  <c r="C1480" i="37"/>
  <c r="G1480" i="37"/>
  <c r="C1482" i="37"/>
  <c r="C1484" i="37"/>
  <c r="C1485" i="37"/>
  <c r="G1485" i="37"/>
  <c r="C1486" i="37"/>
  <c r="G1486" i="37"/>
  <c r="C1487" i="37"/>
  <c r="C1488" i="37"/>
  <c r="C1489" i="37"/>
  <c r="C1490" i="37"/>
  <c r="C1491" i="37"/>
  <c r="H1491" i="37"/>
  <c r="C1492" i="37"/>
  <c r="C1494" i="37"/>
  <c r="C1495" i="37"/>
  <c r="C1496" i="37"/>
  <c r="C1497" i="37"/>
  <c r="C1498" i="37"/>
  <c r="C1500" i="37"/>
  <c r="C1502" i="37"/>
  <c r="G1502" i="37"/>
  <c r="C1503" i="37"/>
  <c r="C1504" i="37"/>
  <c r="H1504" i="37"/>
  <c r="C1505" i="37"/>
  <c r="C1506" i="37"/>
  <c r="C1507" i="37"/>
  <c r="C1508" i="37"/>
  <c r="C1509" i="37"/>
  <c r="C1510" i="37"/>
  <c r="H1510" i="37"/>
  <c r="C1512" i="37"/>
  <c r="C1513" i="37"/>
  <c r="C1514" i="37"/>
  <c r="C1515" i="37"/>
  <c r="C1516" i="37"/>
  <c r="C1520" i="37"/>
  <c r="C1521" i="37"/>
  <c r="C1522" i="37"/>
  <c r="C1523" i="37"/>
  <c r="C1526" i="37"/>
  <c r="C1527" i="37"/>
  <c r="C1528" i="37"/>
  <c r="C1529" i="37"/>
  <c r="C1531" i="37"/>
  <c r="G1531" i="37"/>
  <c r="C1532" i="37"/>
  <c r="C1533" i="37"/>
  <c r="G1533" i="37"/>
  <c r="C1534" i="37"/>
  <c r="G1534" i="37"/>
  <c r="C1536" i="37"/>
  <c r="G1536" i="37"/>
  <c r="C1537" i="37"/>
  <c r="C1538" i="37"/>
  <c r="C1539" i="37"/>
  <c r="C1541" i="37"/>
  <c r="C1542" i="37"/>
  <c r="C1543" i="37"/>
  <c r="C1544" i="37"/>
  <c r="C1546" i="37"/>
  <c r="C1547" i="37"/>
  <c r="C1548" i="37"/>
  <c r="C1549" i="37"/>
  <c r="C1551" i="37"/>
  <c r="C1552" i="37"/>
  <c r="C1553" i="37"/>
  <c r="C1554" i="37"/>
  <c r="C1556" i="37"/>
  <c r="C1557" i="37"/>
  <c r="C1558" i="37"/>
  <c r="C1559" i="37"/>
  <c r="C1561" i="37"/>
  <c r="H1561" i="37"/>
  <c r="C1562" i="37"/>
  <c r="C1563" i="37"/>
  <c r="H1563" i="37"/>
  <c r="C1564" i="37"/>
  <c r="C1566" i="37"/>
  <c r="C1567" i="37"/>
  <c r="C1568" i="37"/>
  <c r="C1569" i="37"/>
  <c r="L307" i="3"/>
  <c r="F307" i="3"/>
  <c r="H283" i="3"/>
  <c r="G283" i="3"/>
  <c r="H7" i="3"/>
  <c r="P3" i="3"/>
  <c r="G5" i="3"/>
  <c r="T6" i="3"/>
  <c r="G177" i="3"/>
  <c r="G175" i="3"/>
  <c r="H170" i="3"/>
  <c r="G170" i="3"/>
  <c r="G186" i="3"/>
  <c r="G174" i="3"/>
  <c r="H284" i="3"/>
  <c r="E284" i="3"/>
  <c r="G284" i="3"/>
  <c r="F284" i="3"/>
  <c r="G285" i="3"/>
  <c r="H285" i="3"/>
  <c r="F285" i="3"/>
  <c r="F293" i="3"/>
  <c r="G169" i="3"/>
  <c r="E169" i="3"/>
  <c r="B169" i="3"/>
  <c r="E170" i="3"/>
  <c r="B170" i="3"/>
  <c r="N2" i="42"/>
  <c r="N3" i="42" s="1"/>
  <c r="G30" i="3"/>
  <c r="E30" i="3" s="1"/>
  <c r="H30" i="3"/>
  <c r="G25" i="3"/>
  <c r="H25" i="3"/>
  <c r="G26" i="3"/>
  <c r="E26" i="3"/>
  <c r="H26" i="3"/>
  <c r="G27" i="3"/>
  <c r="H27" i="3"/>
  <c r="E27" i="3"/>
  <c r="G28" i="3"/>
  <c r="E28" i="3"/>
  <c r="H28" i="3"/>
  <c r="G29" i="3"/>
  <c r="H29" i="3"/>
  <c r="G31" i="3"/>
  <c r="H31" i="3"/>
  <c r="E31" i="3"/>
  <c r="G32" i="3"/>
  <c r="H32" i="3"/>
  <c r="E32" i="3"/>
  <c r="G33" i="3"/>
  <c r="E33" i="3"/>
  <c r="H33" i="3"/>
  <c r="G34" i="3"/>
  <c r="H34" i="3"/>
  <c r="G35" i="3"/>
  <c r="H35" i="3"/>
  <c r="E35" i="3"/>
  <c r="G36" i="3"/>
  <c r="H36" i="3"/>
  <c r="E36" i="3"/>
  <c r="G37" i="3"/>
  <c r="E37" i="3"/>
  <c r="H37" i="3"/>
  <c r="G38" i="3"/>
  <c r="H38" i="3"/>
  <c r="G39" i="3"/>
  <c r="H39" i="3"/>
  <c r="E39" i="3"/>
  <c r="G40" i="3"/>
  <c r="H40" i="3"/>
  <c r="E40" i="3"/>
  <c r="G41" i="3"/>
  <c r="E41" i="3"/>
  <c r="H41" i="3"/>
  <c r="G42" i="3"/>
  <c r="H42" i="3"/>
  <c r="G43" i="3"/>
  <c r="H43" i="3"/>
  <c r="E43" i="3"/>
  <c r="B43" i="3"/>
  <c r="G44" i="3"/>
  <c r="H44" i="3"/>
  <c r="G45" i="3"/>
  <c r="H45" i="3"/>
  <c r="G46" i="3"/>
  <c r="H46" i="3"/>
  <c r="G47" i="3"/>
  <c r="H47" i="3"/>
  <c r="E47" i="3"/>
  <c r="G48" i="3"/>
  <c r="H48" i="3"/>
  <c r="E48" i="3"/>
  <c r="B48" i="3"/>
  <c r="G49" i="3"/>
  <c r="E49" i="3"/>
  <c r="B49" i="3"/>
  <c r="H49" i="3"/>
  <c r="G50" i="3"/>
  <c r="H50" i="3"/>
  <c r="G51" i="3"/>
  <c r="H51" i="3"/>
  <c r="E51" i="3"/>
  <c r="G52" i="3"/>
  <c r="H52" i="3"/>
  <c r="E52" i="3"/>
  <c r="G53" i="3"/>
  <c r="E53" i="3"/>
  <c r="H53" i="3"/>
  <c r="G54" i="3"/>
  <c r="H54" i="3"/>
  <c r="G55" i="3"/>
  <c r="H55" i="3"/>
  <c r="E55" i="3"/>
  <c r="G56" i="3"/>
  <c r="H56" i="3"/>
  <c r="E56" i="3"/>
  <c r="G57" i="3"/>
  <c r="E57" i="3"/>
  <c r="H57" i="3"/>
  <c r="G58" i="3"/>
  <c r="H58" i="3"/>
  <c r="G59" i="3"/>
  <c r="H59" i="3"/>
  <c r="E59" i="3"/>
  <c r="G60" i="3"/>
  <c r="E60" i="3"/>
  <c r="B60" i="3"/>
  <c r="H60" i="3"/>
  <c r="G61" i="3"/>
  <c r="E61" i="3"/>
  <c r="H61" i="3"/>
  <c r="G62" i="3"/>
  <c r="H62" i="3"/>
  <c r="G63" i="3"/>
  <c r="H63" i="3"/>
  <c r="E63" i="3"/>
  <c r="G64" i="3"/>
  <c r="H64" i="3"/>
  <c r="E64" i="3"/>
  <c r="G65" i="3"/>
  <c r="E65" i="3"/>
  <c r="H65" i="3"/>
  <c r="G66" i="3"/>
  <c r="H66" i="3"/>
  <c r="G67" i="3"/>
  <c r="H67" i="3"/>
  <c r="E67" i="3"/>
  <c r="G68" i="3"/>
  <c r="H68" i="3"/>
  <c r="E68" i="3"/>
  <c r="G69" i="3"/>
  <c r="E69" i="3"/>
  <c r="H69" i="3"/>
  <c r="G70" i="3"/>
  <c r="H70" i="3"/>
  <c r="G71" i="3"/>
  <c r="H71" i="3"/>
  <c r="E71" i="3"/>
  <c r="G72" i="3"/>
  <c r="H72" i="3"/>
  <c r="E72" i="3"/>
  <c r="G73" i="3"/>
  <c r="E73" i="3"/>
  <c r="H73" i="3"/>
  <c r="G74" i="3"/>
  <c r="E74" i="3"/>
  <c r="H74" i="3"/>
  <c r="G75" i="3"/>
  <c r="H75" i="3"/>
  <c r="E75" i="3"/>
  <c r="G76" i="3"/>
  <c r="H76" i="3"/>
  <c r="E76" i="3"/>
  <c r="G77" i="3"/>
  <c r="E77" i="3"/>
  <c r="H77" i="3"/>
  <c r="G78" i="3"/>
  <c r="H78" i="3"/>
  <c r="G79" i="3"/>
  <c r="H79" i="3"/>
  <c r="E79" i="3"/>
  <c r="G80" i="3"/>
  <c r="H80" i="3"/>
  <c r="E80" i="3"/>
  <c r="G81" i="3"/>
  <c r="E81" i="3"/>
  <c r="H81" i="3"/>
  <c r="G82" i="3"/>
  <c r="E82" i="3"/>
  <c r="H82" i="3"/>
  <c r="G83" i="3"/>
  <c r="H83" i="3"/>
  <c r="E83" i="3"/>
  <c r="G84" i="3"/>
  <c r="H84" i="3"/>
  <c r="E84" i="3"/>
  <c r="G85" i="3"/>
  <c r="E85" i="3"/>
  <c r="H85" i="3"/>
  <c r="G86" i="3"/>
  <c r="H86" i="3"/>
  <c r="G87" i="3"/>
  <c r="H87" i="3"/>
  <c r="E87" i="3"/>
  <c r="G88" i="3"/>
  <c r="H88" i="3"/>
  <c r="E88" i="3"/>
  <c r="G89" i="3"/>
  <c r="E89" i="3"/>
  <c r="H89" i="3"/>
  <c r="G90" i="3"/>
  <c r="E90" i="3"/>
  <c r="H90" i="3"/>
  <c r="G91" i="3"/>
  <c r="H91" i="3"/>
  <c r="E91" i="3"/>
  <c r="G92" i="3"/>
  <c r="H92" i="3"/>
  <c r="E92" i="3"/>
  <c r="G93" i="3"/>
  <c r="E93" i="3"/>
  <c r="H93" i="3"/>
  <c r="G94" i="3"/>
  <c r="H94" i="3"/>
  <c r="G95" i="3"/>
  <c r="H95" i="3"/>
  <c r="E95" i="3"/>
  <c r="G96" i="3"/>
  <c r="H96" i="3"/>
  <c r="E96" i="3"/>
  <c r="G97" i="3"/>
  <c r="E97" i="3"/>
  <c r="H97" i="3"/>
  <c r="G98" i="3"/>
  <c r="E98" i="3"/>
  <c r="H98" i="3"/>
  <c r="G99" i="3"/>
  <c r="H99" i="3"/>
  <c r="E99" i="3"/>
  <c r="G100" i="3"/>
  <c r="H100" i="3"/>
  <c r="E100" i="3"/>
  <c r="G101" i="3"/>
  <c r="E101" i="3"/>
  <c r="H101" i="3"/>
  <c r="G102" i="3"/>
  <c r="H102" i="3"/>
  <c r="G103" i="3"/>
  <c r="H103" i="3"/>
  <c r="E103" i="3"/>
  <c r="G104" i="3"/>
  <c r="H104" i="3"/>
  <c r="E104" i="3"/>
  <c r="G105" i="3"/>
  <c r="E105" i="3"/>
  <c r="H105" i="3"/>
  <c r="G106" i="3"/>
  <c r="E106" i="3"/>
  <c r="H106" i="3"/>
  <c r="G107" i="3"/>
  <c r="H107" i="3"/>
  <c r="E107" i="3"/>
  <c r="G108" i="3"/>
  <c r="H108" i="3"/>
  <c r="E108" i="3"/>
  <c r="G109" i="3"/>
  <c r="E109" i="3"/>
  <c r="H109" i="3"/>
  <c r="G110" i="3"/>
  <c r="H110" i="3"/>
  <c r="G111" i="3"/>
  <c r="H111" i="3"/>
  <c r="E111" i="3"/>
  <c r="G112" i="3"/>
  <c r="H112" i="3"/>
  <c r="E112" i="3"/>
  <c r="G113" i="3"/>
  <c r="E113" i="3"/>
  <c r="H113" i="3"/>
  <c r="G114" i="3"/>
  <c r="E114" i="3"/>
  <c r="H114" i="3"/>
  <c r="G115" i="3"/>
  <c r="H115" i="3"/>
  <c r="E115" i="3"/>
  <c r="G116" i="3"/>
  <c r="H116" i="3"/>
  <c r="E116" i="3"/>
  <c r="G117" i="3"/>
  <c r="E117" i="3"/>
  <c r="H117" i="3"/>
  <c r="G118" i="3"/>
  <c r="H118" i="3"/>
  <c r="G119" i="3"/>
  <c r="H119" i="3"/>
  <c r="E119" i="3"/>
  <c r="G120" i="3"/>
  <c r="H120" i="3"/>
  <c r="E120" i="3"/>
  <c r="G121" i="3"/>
  <c r="E121" i="3"/>
  <c r="H121" i="3"/>
  <c r="G122" i="3"/>
  <c r="E122" i="3"/>
  <c r="H122" i="3"/>
  <c r="G123" i="3"/>
  <c r="H123" i="3"/>
  <c r="E123" i="3"/>
  <c r="G124" i="3"/>
  <c r="H124" i="3"/>
  <c r="E124" i="3"/>
  <c r="G125" i="3"/>
  <c r="E125" i="3"/>
  <c r="H125" i="3"/>
  <c r="G126" i="3"/>
  <c r="H126" i="3"/>
  <c r="G127" i="3"/>
  <c r="H127" i="3"/>
  <c r="E127" i="3"/>
  <c r="G128" i="3"/>
  <c r="H128" i="3"/>
  <c r="E128" i="3"/>
  <c r="G129" i="3"/>
  <c r="E129" i="3"/>
  <c r="H129" i="3"/>
  <c r="G130" i="3"/>
  <c r="E130" i="3"/>
  <c r="H130" i="3"/>
  <c r="G131" i="3"/>
  <c r="H131" i="3"/>
  <c r="E131" i="3"/>
  <c r="G132" i="3"/>
  <c r="H132" i="3"/>
  <c r="E132" i="3"/>
  <c r="G133" i="3"/>
  <c r="E133" i="3"/>
  <c r="H133" i="3"/>
  <c r="G134" i="3"/>
  <c r="H134" i="3"/>
  <c r="G135" i="3"/>
  <c r="H135" i="3"/>
  <c r="E135" i="3"/>
  <c r="G136" i="3"/>
  <c r="H136" i="3"/>
  <c r="E136" i="3"/>
  <c r="G137" i="3"/>
  <c r="E137" i="3"/>
  <c r="H137" i="3"/>
  <c r="G138" i="3"/>
  <c r="E138" i="3"/>
  <c r="H138" i="3"/>
  <c r="G139" i="3"/>
  <c r="H139" i="3"/>
  <c r="E139" i="3"/>
  <c r="G140" i="3"/>
  <c r="H140" i="3"/>
  <c r="E140" i="3"/>
  <c r="G141" i="3"/>
  <c r="E141" i="3"/>
  <c r="H141" i="3"/>
  <c r="G142" i="3"/>
  <c r="H142" i="3"/>
  <c r="G143" i="3"/>
  <c r="H143" i="3"/>
  <c r="E143" i="3"/>
  <c r="G144" i="3"/>
  <c r="H144" i="3"/>
  <c r="E144" i="3"/>
  <c r="G145" i="3"/>
  <c r="E145" i="3"/>
  <c r="H145" i="3"/>
  <c r="G146" i="3"/>
  <c r="E146" i="3"/>
  <c r="H146" i="3"/>
  <c r="G147" i="3"/>
  <c r="H147" i="3"/>
  <c r="E147" i="3"/>
  <c r="G148" i="3"/>
  <c r="H148" i="3"/>
  <c r="E148" i="3"/>
  <c r="G149" i="3"/>
  <c r="E149" i="3"/>
  <c r="H149" i="3"/>
  <c r="G150" i="3"/>
  <c r="H150" i="3"/>
  <c r="G151" i="3"/>
  <c r="H151" i="3"/>
  <c r="E151" i="3"/>
  <c r="G152" i="3"/>
  <c r="H152" i="3"/>
  <c r="E152" i="3"/>
  <c r="G153" i="3"/>
  <c r="E153" i="3"/>
  <c r="H153" i="3"/>
  <c r="G154" i="3"/>
  <c r="E154" i="3"/>
  <c r="H154" i="3"/>
  <c r="G155" i="3"/>
  <c r="H155" i="3"/>
  <c r="E155" i="3"/>
  <c r="G156" i="3"/>
  <c r="H156" i="3"/>
  <c r="E156" i="3"/>
  <c r="G157" i="3"/>
  <c r="E157" i="3"/>
  <c r="H157" i="3"/>
  <c r="G158" i="3"/>
  <c r="H158" i="3"/>
  <c r="G159" i="3"/>
  <c r="H159" i="3"/>
  <c r="E159" i="3"/>
  <c r="G160" i="3"/>
  <c r="H160" i="3"/>
  <c r="E160" i="3"/>
  <c r="G161" i="3"/>
  <c r="E161" i="3"/>
  <c r="H161" i="3"/>
  <c r="G162" i="3"/>
  <c r="E162" i="3"/>
  <c r="H162" i="3"/>
  <c r="G163" i="3"/>
  <c r="H163" i="3"/>
  <c r="E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6" i="37"/>
  <c r="H127" i="37"/>
  <c r="H128" i="37"/>
  <c r="H131" i="37"/>
  <c r="H132" i="37"/>
  <c r="H133" i="37"/>
  <c r="H134" i="37"/>
  <c r="H137" i="37"/>
  <c r="H138" i="37"/>
  <c r="H139" i="37"/>
  <c r="H140" i="37"/>
  <c r="H141" i="37"/>
  <c r="H142" i="37"/>
  <c r="H143" i="37"/>
  <c r="H144" i="37"/>
  <c r="H145" i="37"/>
  <c r="H146" i="37"/>
  <c r="H150" i="37"/>
  <c r="H151" i="37"/>
  <c r="H153" i="37"/>
  <c r="H154" i="37"/>
  <c r="H156" i="37"/>
  <c r="H158" i="37"/>
  <c r="H161" i="37"/>
  <c r="H162" i="37"/>
  <c r="H163" i="37"/>
  <c r="H164" i="37"/>
  <c r="H167" i="37"/>
  <c r="H168" i="37"/>
  <c r="H169" i="37"/>
  <c r="H170" i="37"/>
  <c r="H171" i="37"/>
  <c r="H174" i="37"/>
  <c r="H175" i="37"/>
  <c r="H176" i="37"/>
  <c r="H177" i="37"/>
  <c r="H178" i="37"/>
  <c r="H179" i="37"/>
  <c r="H180" i="37"/>
  <c r="H181" i="37"/>
  <c r="H182" i="37"/>
  <c r="H183" i="37"/>
  <c r="H185" i="37"/>
  <c r="H187"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8"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4" i="37"/>
  <c r="H506" i="37"/>
  <c r="H508" i="37"/>
  <c r="H511" i="37"/>
  <c r="H512" i="37"/>
  <c r="H514" i="37"/>
  <c r="H515" i="37"/>
  <c r="H517" i="37"/>
  <c r="H518" i="37"/>
  <c r="H520" i="37"/>
  <c r="H521" i="37"/>
  <c r="H525" i="37"/>
  <c r="H526" i="37"/>
  <c r="H527" i="37"/>
  <c r="H528" i="37"/>
  <c r="H530" i="37"/>
  <c r="H531" i="37"/>
  <c r="H533" i="37"/>
  <c r="H534" i="37"/>
  <c r="H535" i="37"/>
  <c r="H536" i="37"/>
  <c r="H538" i="37"/>
  <c r="H540" i="37"/>
  <c r="H542"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4" i="37"/>
  <c r="H616" i="37"/>
  <c r="H618" i="37"/>
  <c r="H621" i="37"/>
  <c r="H622" i="37"/>
  <c r="H624" i="37"/>
  <c r="H627" i="37"/>
  <c r="H628" i="37"/>
  <c r="H631" i="37"/>
  <c r="H632" i="37"/>
  <c r="H642" i="37"/>
  <c r="H644" i="37"/>
  <c r="C646" i="37"/>
  <c r="D646" i="37"/>
  <c r="H646" i="37"/>
  <c r="C647" i="37"/>
  <c r="D647" i="37"/>
  <c r="H647" i="37"/>
  <c r="C648" i="37"/>
  <c r="H648" i="37"/>
  <c r="D648" i="37"/>
  <c r="C649" i="37"/>
  <c r="D649" i="37"/>
  <c r="C650" i="37"/>
  <c r="D650" i="37"/>
  <c r="H650" i="37"/>
  <c r="C651" i="37"/>
  <c r="D651" i="37"/>
  <c r="H651" i="37"/>
  <c r="C652" i="37"/>
  <c r="H652" i="37"/>
  <c r="D652" i="37"/>
  <c r="C653" i="37"/>
  <c r="H653" i="37"/>
  <c r="D653" i="37"/>
  <c r="C654" i="37"/>
  <c r="D654" i="37"/>
  <c r="H654" i="37"/>
  <c r="C655" i="37"/>
  <c r="D655" i="37"/>
  <c r="H655" i="37"/>
  <c r="C656" i="37"/>
  <c r="H656" i="37"/>
  <c r="D656" i="37"/>
  <c r="C657" i="37"/>
  <c r="D657" i="37"/>
  <c r="C658" i="37"/>
  <c r="D658" i="37"/>
  <c r="H658" i="37"/>
  <c r="C659" i="37"/>
  <c r="D659" i="37"/>
  <c r="H659" i="37"/>
  <c r="C660" i="37"/>
  <c r="H660" i="37"/>
  <c r="D660" i="37"/>
  <c r="C661" i="37"/>
  <c r="H661" i="37"/>
  <c r="D661" i="37"/>
  <c r="C662" i="37"/>
  <c r="D662" i="37"/>
  <c r="H662" i="37"/>
  <c r="C663" i="37"/>
  <c r="D663" i="37"/>
  <c r="H663" i="37"/>
  <c r="C664" i="37"/>
  <c r="H664" i="37"/>
  <c r="D664" i="37"/>
  <c r="C665" i="37"/>
  <c r="D665" i="37"/>
  <c r="C666" i="37"/>
  <c r="D666" i="37"/>
  <c r="H666" i="37"/>
  <c r="C667" i="37"/>
  <c r="D667" i="37"/>
  <c r="H667" i="37"/>
  <c r="C668" i="37"/>
  <c r="H668" i="37"/>
  <c r="D668" i="37"/>
  <c r="C669" i="37"/>
  <c r="H669" i="37"/>
  <c r="D669" i="37"/>
  <c r="C670" i="37"/>
  <c r="D670" i="37"/>
  <c r="H670" i="37"/>
  <c r="C671" i="37"/>
  <c r="D671" i="37"/>
  <c r="H671" i="37"/>
  <c r="C672" i="37"/>
  <c r="H672" i="37"/>
  <c r="D672" i="37"/>
  <c r="C673" i="37"/>
  <c r="D673" i="37"/>
  <c r="C674" i="37"/>
  <c r="D674" i="37"/>
  <c r="H674" i="37"/>
  <c r="C675" i="37"/>
  <c r="D675" i="37"/>
  <c r="H675" i="37"/>
  <c r="C676" i="37"/>
  <c r="H676" i="37"/>
  <c r="D676" i="37"/>
  <c r="C677" i="37"/>
  <c r="H677" i="37"/>
  <c r="D677" i="37"/>
  <c r="C678" i="37"/>
  <c r="D678" i="37"/>
  <c r="H678" i="37"/>
  <c r="C679" i="37"/>
  <c r="D679" i="37"/>
  <c r="H679" i="37"/>
  <c r="C680" i="37"/>
  <c r="H680" i="37"/>
  <c r="D680" i="37"/>
  <c r="C681" i="37"/>
  <c r="D681" i="37"/>
  <c r="C682" i="37"/>
  <c r="D682" i="37"/>
  <c r="H682" i="37"/>
  <c r="C683" i="37"/>
  <c r="D683" i="37"/>
  <c r="H683" i="37"/>
  <c r="C684" i="37"/>
  <c r="H684" i="37"/>
  <c r="D684" i="37"/>
  <c r="C685" i="37"/>
  <c r="H685" i="37"/>
  <c r="D685" i="37"/>
  <c r="C686" i="37"/>
  <c r="D686" i="37"/>
  <c r="H686" i="37"/>
  <c r="C687" i="37"/>
  <c r="D687" i="37"/>
  <c r="H687" i="37"/>
  <c r="C688" i="37"/>
  <c r="H688" i="37"/>
  <c r="D688" i="37"/>
  <c r="C689" i="37"/>
  <c r="D689" i="37"/>
  <c r="C690" i="37"/>
  <c r="D690" i="37"/>
  <c r="H690" i="37"/>
  <c r="C691" i="37"/>
  <c r="D691" i="37"/>
  <c r="H691" i="37"/>
  <c r="C692" i="37"/>
  <c r="H692" i="37"/>
  <c r="D692" i="37"/>
  <c r="C693" i="37"/>
  <c r="H693" i="37"/>
  <c r="D693" i="37"/>
  <c r="C694" i="37"/>
  <c r="D694" i="37"/>
  <c r="H694" i="37"/>
  <c r="C695" i="37"/>
  <c r="D695" i="37"/>
  <c r="H695" i="37"/>
  <c r="C696" i="37"/>
  <c r="H696" i="37"/>
  <c r="D696" i="37"/>
  <c r="C697" i="37"/>
  <c r="D697" i="37"/>
  <c r="C698" i="37"/>
  <c r="D698" i="37"/>
  <c r="H698" i="37"/>
  <c r="C699" i="37"/>
  <c r="D699" i="37"/>
  <c r="H699" i="37"/>
  <c r="C700" i="37"/>
  <c r="H700" i="37"/>
  <c r="D700" i="37"/>
  <c r="C701" i="37"/>
  <c r="H701" i="37"/>
  <c r="D701" i="37"/>
  <c r="C702" i="37"/>
  <c r="D702" i="37"/>
  <c r="H702" i="37"/>
  <c r="C703" i="37"/>
  <c r="D703" i="37"/>
  <c r="H703" i="37"/>
  <c r="C704" i="37"/>
  <c r="H704" i="37"/>
  <c r="D704" i="37"/>
  <c r="C705" i="37"/>
  <c r="D705" i="37"/>
  <c r="C706" i="37"/>
  <c r="D706" i="37"/>
  <c r="H706" i="37"/>
  <c r="C707" i="37"/>
  <c r="D707" i="37"/>
  <c r="H707" i="37"/>
  <c r="C708" i="37"/>
  <c r="H708" i="37"/>
  <c r="D708" i="37"/>
  <c r="C709" i="37"/>
  <c r="D709" i="37"/>
  <c r="G709" i="37"/>
  <c r="C710" i="37"/>
  <c r="H710" i="37"/>
  <c r="D710" i="37"/>
  <c r="C711" i="37"/>
  <c r="D711" i="37"/>
  <c r="H711" i="37"/>
  <c r="C712" i="37"/>
  <c r="H712" i="37"/>
  <c r="D712" i="37"/>
  <c r="C713" i="37"/>
  <c r="D713" i="37"/>
  <c r="H713" i="37"/>
  <c r="C714" i="37"/>
  <c r="D714" i="37"/>
  <c r="H714" i="37"/>
  <c r="C715" i="37"/>
  <c r="D715" i="37"/>
  <c r="H715" i="37"/>
  <c r="C716" i="37"/>
  <c r="H716" i="37"/>
  <c r="D716" i="37"/>
  <c r="C717" i="37"/>
  <c r="H717" i="37"/>
  <c r="D717" i="37"/>
  <c r="C718" i="37"/>
  <c r="D718" i="37"/>
  <c r="H718" i="37"/>
  <c r="C719" i="37"/>
  <c r="D719" i="37"/>
  <c r="G719" i="37"/>
  <c r="C720" i="37"/>
  <c r="H720" i="37"/>
  <c r="D720" i="37"/>
  <c r="C721" i="37"/>
  <c r="D721" i="37"/>
  <c r="C722" i="37"/>
  <c r="D722" i="37"/>
  <c r="H722" i="37"/>
  <c r="C723" i="37"/>
  <c r="D723" i="37"/>
  <c r="H723" i="37"/>
  <c r="C724" i="37"/>
  <c r="H724" i="37"/>
  <c r="D724" i="37"/>
  <c r="C725" i="37"/>
  <c r="H725" i="37"/>
  <c r="D725" i="37"/>
  <c r="C726" i="37"/>
  <c r="D726" i="37"/>
  <c r="H726" i="37"/>
  <c r="C727" i="37"/>
  <c r="D727" i="37"/>
  <c r="H727" i="37"/>
  <c r="C728" i="37"/>
  <c r="H728" i="37"/>
  <c r="D728" i="37"/>
  <c r="C729" i="37"/>
  <c r="D729" i="37"/>
  <c r="C730" i="37"/>
  <c r="D730" i="37"/>
  <c r="H730" i="37"/>
  <c r="C731" i="37"/>
  <c r="D731" i="37"/>
  <c r="H731" i="37"/>
  <c r="C732" i="37"/>
  <c r="H732" i="37"/>
  <c r="D732" i="37"/>
  <c r="C733" i="37"/>
  <c r="H733" i="37"/>
  <c r="D733" i="37"/>
  <c r="C734" i="37"/>
  <c r="D734" i="37"/>
  <c r="H734" i="37"/>
  <c r="C735" i="37"/>
  <c r="D735" i="37"/>
  <c r="H735" i="37"/>
  <c r="C736" i="37"/>
  <c r="H736" i="37"/>
  <c r="D736" i="37"/>
  <c r="C737" i="37"/>
  <c r="D737" i="37"/>
  <c r="C738" i="37"/>
  <c r="D738" i="37"/>
  <c r="H738" i="37"/>
  <c r="C739" i="37"/>
  <c r="D739" i="37"/>
  <c r="H739" i="37"/>
  <c r="C740" i="37"/>
  <c r="H740" i="37"/>
  <c r="D740" i="37"/>
  <c r="C741" i="37"/>
  <c r="H741" i="37"/>
  <c r="D741" i="37"/>
  <c r="C742" i="37"/>
  <c r="D742" i="37"/>
  <c r="H742" i="37"/>
  <c r="C743" i="37"/>
  <c r="D743" i="37"/>
  <c r="H743" i="37"/>
  <c r="C744" i="37"/>
  <c r="H744" i="37"/>
  <c r="D744" i="37"/>
  <c r="C745" i="37"/>
  <c r="D745" i="37"/>
  <c r="C746" i="37"/>
  <c r="D746" i="37"/>
  <c r="H746" i="37"/>
  <c r="C747" i="37"/>
  <c r="D747" i="37"/>
  <c r="H747" i="37"/>
  <c r="C748" i="37"/>
  <c r="H748" i="37"/>
  <c r="D748" i="37"/>
  <c r="C749" i="37"/>
  <c r="H749" i="37"/>
  <c r="D749" i="37"/>
  <c r="C750" i="37"/>
  <c r="D750" i="37"/>
  <c r="H750" i="37"/>
  <c r="C751" i="37"/>
  <c r="D751" i="37"/>
  <c r="H751" i="37"/>
  <c r="C752" i="37"/>
  <c r="H752" i="37"/>
  <c r="D752" i="37"/>
  <c r="C753" i="37"/>
  <c r="D753" i="37"/>
  <c r="C754" i="37"/>
  <c r="D754" i="37"/>
  <c r="H754" i="37"/>
  <c r="C755" i="37"/>
  <c r="D755" i="37"/>
  <c r="H755" i="37"/>
  <c r="C756" i="37"/>
  <c r="H756" i="37"/>
  <c r="D756" i="37"/>
  <c r="C757" i="37"/>
  <c r="H757" i="37"/>
  <c r="D757" i="37"/>
  <c r="C758" i="37"/>
  <c r="D758" i="37"/>
  <c r="H758" i="37"/>
  <c r="C759" i="37"/>
  <c r="D759" i="37"/>
  <c r="H759" i="37"/>
  <c r="C760" i="37"/>
  <c r="H760" i="37"/>
  <c r="D760" i="37"/>
  <c r="C761" i="37"/>
  <c r="D761" i="37"/>
  <c r="H761" i="37"/>
  <c r="C762" i="37"/>
  <c r="D762" i="37"/>
  <c r="H762" i="37"/>
  <c r="C763" i="37"/>
  <c r="H763" i="37"/>
  <c r="D763" i="37"/>
  <c r="C764" i="37"/>
  <c r="H764" i="37"/>
  <c r="D764" i="37"/>
  <c r="C765" i="37"/>
  <c r="D765" i="37"/>
  <c r="H765" i="37"/>
  <c r="C766" i="37"/>
  <c r="D766" i="37"/>
  <c r="H766" i="37"/>
  <c r="C767" i="37"/>
  <c r="H767" i="37"/>
  <c r="D767" i="37"/>
  <c r="C768" i="37"/>
  <c r="D768" i="37"/>
  <c r="C769" i="37"/>
  <c r="H769" i="37"/>
  <c r="D769" i="37"/>
  <c r="C770" i="37"/>
  <c r="D770" i="37"/>
  <c r="H770" i="37"/>
  <c r="C771" i="37"/>
  <c r="D771" i="37"/>
  <c r="H771" i="37"/>
  <c r="C772" i="37"/>
  <c r="D772" i="37"/>
  <c r="C773" i="37"/>
  <c r="H773" i="37"/>
  <c r="D773" i="37"/>
  <c r="C774" i="37"/>
  <c r="D774" i="37"/>
  <c r="H774" i="37"/>
  <c r="C775" i="37"/>
  <c r="D775" i="37"/>
  <c r="H775" i="37"/>
  <c r="C776" i="37"/>
  <c r="H776" i="37"/>
  <c r="D776" i="37"/>
  <c r="C777" i="37"/>
  <c r="D777" i="37"/>
  <c r="H777" i="37"/>
  <c r="C778" i="37"/>
  <c r="D778" i="37"/>
  <c r="H778" i="37"/>
  <c r="C779" i="37"/>
  <c r="H779" i="37"/>
  <c r="D779" i="37"/>
  <c r="C780" i="37"/>
  <c r="H780" i="37"/>
  <c r="D780" i="37"/>
  <c r="C781" i="37"/>
  <c r="D781" i="37"/>
  <c r="H781" i="37"/>
  <c r="C782" i="37"/>
  <c r="D782" i="37"/>
  <c r="H782" i="37"/>
  <c r="C783" i="37"/>
  <c r="H783" i="37"/>
  <c r="D783" i="37"/>
  <c r="C784" i="37"/>
  <c r="D784" i="37"/>
  <c r="C785" i="37"/>
  <c r="H785" i="37"/>
  <c r="D785" i="37"/>
  <c r="C786" i="37"/>
  <c r="D786" i="37"/>
  <c r="H786" i="37"/>
  <c r="C787" i="37"/>
  <c r="D787" i="37"/>
  <c r="H787" i="37"/>
  <c r="C788" i="37"/>
  <c r="D788" i="37"/>
  <c r="C789" i="37"/>
  <c r="H789" i="37"/>
  <c r="D789" i="37"/>
  <c r="C790" i="37"/>
  <c r="D790" i="37"/>
  <c r="H790" i="37"/>
  <c r="C791" i="37"/>
  <c r="D791" i="37"/>
  <c r="H791" i="37"/>
  <c r="C792" i="37"/>
  <c r="H792" i="37"/>
  <c r="D792" i="37"/>
  <c r="C793" i="37"/>
  <c r="D793" i="37"/>
  <c r="H793" i="37"/>
  <c r="C794" i="37"/>
  <c r="D794" i="37"/>
  <c r="H794" i="37"/>
  <c r="C795" i="37"/>
  <c r="H795" i="37"/>
  <c r="D795" i="37"/>
  <c r="C796" i="37"/>
  <c r="H796" i="37"/>
  <c r="D796" i="37"/>
  <c r="C797" i="37"/>
  <c r="D797" i="37"/>
  <c r="H797" i="37"/>
  <c r="C798" i="37"/>
  <c r="D798" i="37"/>
  <c r="H798" i="37"/>
  <c r="C799" i="37"/>
  <c r="H799" i="37"/>
  <c r="D799" i="37"/>
  <c r="C800" i="37"/>
  <c r="D800" i="37"/>
  <c r="C801" i="37"/>
  <c r="H801" i="37"/>
  <c r="D801" i="37"/>
  <c r="C802" i="37"/>
  <c r="D802" i="37"/>
  <c r="H802" i="37"/>
  <c r="C803" i="37"/>
  <c r="D803" i="37"/>
  <c r="H803" i="37"/>
  <c r="C804" i="37"/>
  <c r="D804" i="37"/>
  <c r="C805" i="37"/>
  <c r="H805" i="37"/>
  <c r="D805" i="37"/>
  <c r="C806" i="37"/>
  <c r="D806" i="37"/>
  <c r="H806" i="37"/>
  <c r="C807" i="37"/>
  <c r="D807" i="37"/>
  <c r="H807" i="37"/>
  <c r="C808" i="37"/>
  <c r="H808" i="37"/>
  <c r="D808" i="37"/>
  <c r="C809" i="37"/>
  <c r="D809" i="37"/>
  <c r="H809" i="37"/>
  <c r="C810" i="37"/>
  <c r="D810" i="37"/>
  <c r="H810" i="37"/>
  <c r="C811" i="37"/>
  <c r="H811" i="37"/>
  <c r="D811" i="37"/>
  <c r="C812" i="37"/>
  <c r="H812" i="37"/>
  <c r="D812" i="37"/>
  <c r="C813" i="37"/>
  <c r="D813" i="37"/>
  <c r="H813" i="37"/>
  <c r="C814" i="37"/>
  <c r="D814" i="37"/>
  <c r="H814" i="37"/>
  <c r="C815" i="37"/>
  <c r="H815" i="37"/>
  <c r="D815" i="37"/>
  <c r="C816" i="37"/>
  <c r="D816" i="37"/>
  <c r="C817" i="37"/>
  <c r="H817" i="37"/>
  <c r="D817" i="37"/>
  <c r="C818" i="37"/>
  <c r="D818" i="37"/>
  <c r="H818" i="37"/>
  <c r="C819" i="37"/>
  <c r="D819" i="37"/>
  <c r="H819" i="37"/>
  <c r="C820" i="37"/>
  <c r="D820" i="37"/>
  <c r="C821" i="37"/>
  <c r="H821" i="37"/>
  <c r="D821" i="37"/>
  <c r="C822" i="37"/>
  <c r="D822" i="37"/>
  <c r="H822" i="37"/>
  <c r="C823" i="37"/>
  <c r="D823" i="37"/>
  <c r="H823" i="37"/>
  <c r="C824" i="37"/>
  <c r="H824" i="37"/>
  <c r="D824" i="37"/>
  <c r="C825" i="37"/>
  <c r="D825" i="37"/>
  <c r="H825" i="37"/>
  <c r="C826" i="37"/>
  <c r="D826" i="37"/>
  <c r="H826" i="37"/>
  <c r="C827" i="37"/>
  <c r="H827" i="37"/>
  <c r="D827" i="37"/>
  <c r="C828" i="37"/>
  <c r="H828" i="37"/>
  <c r="D828" i="37"/>
  <c r="C829" i="37"/>
  <c r="D829" i="37"/>
  <c r="H829" i="37"/>
  <c r="C830" i="37"/>
  <c r="D830" i="37"/>
  <c r="H830" i="37"/>
  <c r="C831" i="37"/>
  <c r="H831" i="37"/>
  <c r="D831" i="37"/>
  <c r="C832" i="37"/>
  <c r="D832" i="37"/>
  <c r="C833" i="37"/>
  <c r="H833" i="37"/>
  <c r="D833" i="37"/>
  <c r="C834" i="37"/>
  <c r="D834" i="37"/>
  <c r="H834" i="37"/>
  <c r="C835" i="37"/>
  <c r="D835" i="37"/>
  <c r="H835" i="37"/>
  <c r="C836" i="37"/>
  <c r="D836" i="37"/>
  <c r="C837" i="37"/>
  <c r="H837" i="37"/>
  <c r="D837" i="37"/>
  <c r="C838" i="37"/>
  <c r="D838" i="37"/>
  <c r="H838" i="37"/>
  <c r="C839" i="37"/>
  <c r="D839" i="37"/>
  <c r="H839" i="37"/>
  <c r="C840" i="37"/>
  <c r="H840" i="37"/>
  <c r="D840" i="37"/>
  <c r="C841" i="37"/>
  <c r="D841" i="37"/>
  <c r="H841" i="37"/>
  <c r="C842" i="37"/>
  <c r="D842" i="37"/>
  <c r="H842" i="37"/>
  <c r="C843" i="37"/>
  <c r="H843" i="37"/>
  <c r="D843" i="37"/>
  <c r="C844" i="37"/>
  <c r="H844" i="37"/>
  <c r="D844" i="37"/>
  <c r="C845" i="37"/>
  <c r="D845" i="37"/>
  <c r="H845" i="37"/>
  <c r="C846" i="37"/>
  <c r="D846" i="37"/>
  <c r="H846" i="37"/>
  <c r="C847" i="37"/>
  <c r="H847" i="37"/>
  <c r="D847" i="37"/>
  <c r="C848" i="37"/>
  <c r="D848" i="37"/>
  <c r="C849" i="37"/>
  <c r="H849" i="37"/>
  <c r="D849" i="37"/>
  <c r="C850" i="37"/>
  <c r="D850" i="37"/>
  <c r="H850" i="37"/>
  <c r="C851" i="37"/>
  <c r="D851" i="37"/>
  <c r="H851" i="37"/>
  <c r="C852" i="37"/>
  <c r="D852" i="37"/>
  <c r="C853" i="37"/>
  <c r="H853" i="37"/>
  <c r="D853" i="37"/>
  <c r="C854" i="37"/>
  <c r="D854" i="37"/>
  <c r="H854" i="37"/>
  <c r="C855" i="37"/>
  <c r="D855" i="37"/>
  <c r="H855" i="37"/>
  <c r="C856" i="37"/>
  <c r="H856" i="37"/>
  <c r="D856" i="37"/>
  <c r="C857" i="37"/>
  <c r="D857" i="37"/>
  <c r="H857" i="37"/>
  <c r="C858" i="37"/>
  <c r="D858" i="37"/>
  <c r="H858" i="37"/>
  <c r="C859" i="37"/>
  <c r="H859" i="37"/>
  <c r="D859" i="37"/>
  <c r="C860" i="37"/>
  <c r="H860" i="37"/>
  <c r="D860" i="37"/>
  <c r="C861" i="37"/>
  <c r="D861" i="37"/>
  <c r="H861" i="37"/>
  <c r="C862" i="37"/>
  <c r="D862" i="37"/>
  <c r="H862" i="37"/>
  <c r="C863" i="37"/>
  <c r="H863" i="37"/>
  <c r="D863" i="37"/>
  <c r="C864" i="37"/>
  <c r="H864" i="37"/>
  <c r="D864" i="37"/>
  <c r="C865" i="37"/>
  <c r="D865" i="37"/>
  <c r="H865" i="37"/>
  <c r="C866" i="37"/>
  <c r="D866" i="37"/>
  <c r="H866" i="37"/>
  <c r="C867" i="37"/>
  <c r="H867" i="37"/>
  <c r="D867" i="37"/>
  <c r="C868" i="37"/>
  <c r="H868" i="37"/>
  <c r="D868" i="37"/>
  <c r="C869" i="37"/>
  <c r="D869" i="37"/>
  <c r="H869" i="37"/>
  <c r="C870" i="37"/>
  <c r="D870" i="37"/>
  <c r="H870" i="37"/>
  <c r="C871" i="37"/>
  <c r="H871" i="37"/>
  <c r="D871" i="37"/>
  <c r="C872" i="37"/>
  <c r="H872" i="37"/>
  <c r="D872" i="37"/>
  <c r="C873" i="37"/>
  <c r="D873" i="37"/>
  <c r="H873" i="37"/>
  <c r="C874" i="37"/>
  <c r="D874" i="37"/>
  <c r="H874" i="37"/>
  <c r="C875" i="37"/>
  <c r="H875" i="37"/>
  <c r="D875" i="37"/>
  <c r="C876" i="37"/>
  <c r="H876" i="37"/>
  <c r="D876" i="37"/>
  <c r="C877" i="37"/>
  <c r="D877" i="37"/>
  <c r="H877" i="37"/>
  <c r="C878" i="37"/>
  <c r="D878" i="37"/>
  <c r="H878" i="37"/>
  <c r="C879" i="37"/>
  <c r="H879" i="37"/>
  <c r="D879" i="37"/>
  <c r="C880" i="37"/>
  <c r="H880" i="37"/>
  <c r="D880" i="37"/>
  <c r="C881" i="37"/>
  <c r="D881" i="37"/>
  <c r="H881" i="37"/>
  <c r="C882" i="37"/>
  <c r="D882" i="37"/>
  <c r="H882" i="37"/>
  <c r="C883" i="37"/>
  <c r="H883" i="37"/>
  <c r="D883" i="37"/>
  <c r="C884" i="37"/>
  <c r="H884" i="37"/>
  <c r="D884" i="37"/>
  <c r="C885" i="37"/>
  <c r="D885" i="37"/>
  <c r="H885" i="37"/>
  <c r="C886" i="37"/>
  <c r="D886" i="37"/>
  <c r="H886" i="37"/>
  <c r="C887" i="37"/>
  <c r="H887" i="37"/>
  <c r="D887" i="37"/>
  <c r="C888" i="37"/>
  <c r="H888" i="37"/>
  <c r="D888" i="37"/>
  <c r="C889" i="37"/>
  <c r="D889" i="37"/>
  <c r="H889" i="37"/>
  <c r="C890" i="37"/>
  <c r="D890" i="37"/>
  <c r="H890" i="37"/>
  <c r="C891" i="37"/>
  <c r="H891" i="37"/>
  <c r="D891" i="37"/>
  <c r="C892" i="37"/>
  <c r="H892" i="37"/>
  <c r="D892" i="37"/>
  <c r="C893" i="37"/>
  <c r="D893" i="37"/>
  <c r="H893" i="37"/>
  <c r="C894" i="37"/>
  <c r="D894" i="37"/>
  <c r="H894" i="37"/>
  <c r="C895" i="37"/>
  <c r="H895" i="37"/>
  <c r="D895" i="37"/>
  <c r="C896" i="37"/>
  <c r="H896" i="37"/>
  <c r="D896" i="37"/>
  <c r="C897" i="37"/>
  <c r="D897" i="37"/>
  <c r="H897" i="37"/>
  <c r="C898" i="37"/>
  <c r="D898" i="37"/>
  <c r="H898" i="37"/>
  <c r="C899" i="37"/>
  <c r="H899" i="37"/>
  <c r="D899" i="37"/>
  <c r="C900" i="37"/>
  <c r="H900" i="37"/>
  <c r="D900" i="37"/>
  <c r="C901" i="37"/>
  <c r="D901" i="37"/>
  <c r="H901" i="37"/>
  <c r="C902" i="37"/>
  <c r="D902" i="37"/>
  <c r="H902" i="37"/>
  <c r="C903" i="37"/>
  <c r="H903" i="37"/>
  <c r="D903" i="37"/>
  <c r="C904" i="37"/>
  <c r="H904" i="37"/>
  <c r="D904" i="37"/>
  <c r="C905" i="37"/>
  <c r="D905" i="37"/>
  <c r="H905" i="37"/>
  <c r="C906" i="37"/>
  <c r="D906" i="37"/>
  <c r="H906" i="37"/>
  <c r="C907" i="37"/>
  <c r="H907" i="37"/>
  <c r="D907" i="37"/>
  <c r="C908" i="37"/>
  <c r="H908" i="37"/>
  <c r="D908" i="37"/>
  <c r="C909" i="37"/>
  <c r="D909" i="37"/>
  <c r="H909" i="37"/>
  <c r="C910" i="37"/>
  <c r="D910" i="37"/>
  <c r="H910" i="37"/>
  <c r="C911" i="37"/>
  <c r="H911" i="37"/>
  <c r="D911" i="37"/>
  <c r="C912" i="37"/>
  <c r="H912" i="37"/>
  <c r="D912" i="37"/>
  <c r="C913" i="37"/>
  <c r="D913" i="37"/>
  <c r="H913" i="37"/>
  <c r="C914" i="37"/>
  <c r="D914" i="37"/>
  <c r="H914" i="37"/>
  <c r="C915" i="37"/>
  <c r="H915" i="37"/>
  <c r="D915" i="37"/>
  <c r="C916" i="37"/>
  <c r="H916" i="37"/>
  <c r="D916" i="37"/>
  <c r="C917" i="37"/>
  <c r="D917" i="37"/>
  <c r="H917" i="37"/>
  <c r="C918" i="37"/>
  <c r="D918" i="37"/>
  <c r="H918" i="37"/>
  <c r="C919" i="37"/>
  <c r="H919" i="37"/>
  <c r="D919" i="37"/>
  <c r="C920" i="37"/>
  <c r="H920" i="37"/>
  <c r="D920" i="37"/>
  <c r="C921" i="37"/>
  <c r="D921" i="37"/>
  <c r="H921" i="37"/>
  <c r="C922" i="37"/>
  <c r="D922" i="37"/>
  <c r="H922" i="37"/>
  <c r="C923" i="37"/>
  <c r="H923" i="37"/>
  <c r="D923" i="37"/>
  <c r="C924" i="37"/>
  <c r="H924" i="37"/>
  <c r="D924" i="37"/>
  <c r="C925" i="37"/>
  <c r="D925" i="37"/>
  <c r="H925" i="37"/>
  <c r="C926" i="37"/>
  <c r="D926" i="37"/>
  <c r="H926" i="37"/>
  <c r="C927" i="37"/>
  <c r="H927" i="37"/>
  <c r="D927" i="37"/>
  <c r="C928" i="37"/>
  <c r="H928" i="37"/>
  <c r="D928" i="37"/>
  <c r="C929" i="37"/>
  <c r="D929" i="37"/>
  <c r="H929" i="37"/>
  <c r="C930" i="37"/>
  <c r="D930" i="37"/>
  <c r="H930" i="37"/>
  <c r="C931" i="37"/>
  <c r="H931" i="37"/>
  <c r="D931" i="37"/>
  <c r="C932" i="37"/>
  <c r="H932" i="37"/>
  <c r="D932" i="37"/>
  <c r="C933" i="37"/>
  <c r="D933" i="37"/>
  <c r="H933" i="37"/>
  <c r="C934" i="37"/>
  <c r="D934" i="37"/>
  <c r="H934" i="37"/>
  <c r="C935" i="37"/>
  <c r="H935" i="37"/>
  <c r="D935" i="37"/>
  <c r="C936" i="37"/>
  <c r="H936" i="37"/>
  <c r="D936" i="37"/>
  <c r="C937" i="37"/>
  <c r="D937" i="37"/>
  <c r="H937" i="37"/>
  <c r="C938" i="37"/>
  <c r="D938" i="37"/>
  <c r="H938" i="37"/>
  <c r="C939" i="37"/>
  <c r="H939" i="37"/>
  <c r="D939" i="37"/>
  <c r="C940" i="37"/>
  <c r="H940" i="37"/>
  <c r="D940" i="37"/>
  <c r="C941" i="37"/>
  <c r="D941" i="37"/>
  <c r="H941" i="37"/>
  <c r="C942" i="37"/>
  <c r="D942" i="37"/>
  <c r="H942" i="37"/>
  <c r="C943" i="37"/>
  <c r="H943" i="37"/>
  <c r="D943" i="37"/>
  <c r="C944" i="37"/>
  <c r="H944" i="37"/>
  <c r="D944" i="37"/>
  <c r="C945" i="37"/>
  <c r="D945" i="37"/>
  <c r="H945" i="37"/>
  <c r="C946" i="37"/>
  <c r="D946" i="37"/>
  <c r="H946" i="37"/>
  <c r="C947" i="37"/>
  <c r="H947" i="37"/>
  <c r="D947" i="37"/>
  <c r="C948" i="37"/>
  <c r="H948" i="37"/>
  <c r="D948" i="37"/>
  <c r="C949" i="37"/>
  <c r="D949" i="37"/>
  <c r="H949" i="37"/>
  <c r="C950" i="37"/>
  <c r="D950" i="37"/>
  <c r="H950" i="37"/>
  <c r="C951" i="37"/>
  <c r="H951" i="37"/>
  <c r="D951" i="37"/>
  <c r="C952" i="37"/>
  <c r="H952" i="37"/>
  <c r="D952" i="37"/>
  <c r="C953" i="37"/>
  <c r="D953" i="37"/>
  <c r="H953" i="37"/>
  <c r="C954" i="37"/>
  <c r="D954" i="37"/>
  <c r="H954" i="37"/>
  <c r="C955" i="37"/>
  <c r="H955" i="37"/>
  <c r="D955" i="37"/>
  <c r="C956" i="37"/>
  <c r="H956" i="37"/>
  <c r="D956" i="37"/>
  <c r="C957" i="37"/>
  <c r="D957" i="37"/>
  <c r="H957" i="37"/>
  <c r="C958" i="37"/>
  <c r="D958" i="37"/>
  <c r="H958" i="37"/>
  <c r="C959" i="37"/>
  <c r="H959" i="37"/>
  <c r="D959" i="37"/>
  <c r="C960" i="37"/>
  <c r="H960" i="37"/>
  <c r="D960" i="37"/>
  <c r="C961" i="37"/>
  <c r="D961" i="37"/>
  <c r="H961" i="37"/>
  <c r="C962" i="37"/>
  <c r="D962" i="37"/>
  <c r="H962" i="37"/>
  <c r="C963" i="37"/>
  <c r="H963" i="37"/>
  <c r="D963" i="37"/>
  <c r="C964" i="37"/>
  <c r="H964" i="37"/>
  <c r="D964" i="37"/>
  <c r="C965" i="37"/>
  <c r="D965" i="37"/>
  <c r="H965" i="37"/>
  <c r="C966" i="37"/>
  <c r="D966" i="37"/>
  <c r="H966" i="37"/>
  <c r="C967" i="37"/>
  <c r="H967" i="37"/>
  <c r="D967" i="37"/>
  <c r="C968" i="37"/>
  <c r="H968" i="37"/>
  <c r="D968" i="37"/>
  <c r="C969" i="37"/>
  <c r="D969" i="37"/>
  <c r="H969" i="37"/>
  <c r="C970" i="37"/>
  <c r="D970" i="37"/>
  <c r="H970" i="37"/>
  <c r="C971" i="37"/>
  <c r="H971" i="37"/>
  <c r="D971" i="37"/>
  <c r="C972" i="37"/>
  <c r="H972" i="37"/>
  <c r="D972" i="37"/>
  <c r="C973" i="37"/>
  <c r="D973" i="37"/>
  <c r="H973" i="37"/>
  <c r="C974" i="37"/>
  <c r="D974" i="37"/>
  <c r="H974" i="37"/>
  <c r="C975" i="37"/>
  <c r="H975" i="37"/>
  <c r="D975" i="37"/>
  <c r="C976" i="37"/>
  <c r="H976" i="37"/>
  <c r="D976" i="37"/>
  <c r="C977" i="37"/>
  <c r="D977" i="37"/>
  <c r="H977" i="37"/>
  <c r="C978" i="37"/>
  <c r="D978" i="37"/>
  <c r="H978" i="37"/>
  <c r="C979" i="37"/>
  <c r="H979" i="37"/>
  <c r="D979" i="37"/>
  <c r="C980" i="37"/>
  <c r="H980" i="37"/>
  <c r="D980" i="37"/>
  <c r="C981" i="37"/>
  <c r="D981" i="37"/>
  <c r="H981" i="37"/>
  <c r="C982" i="37"/>
  <c r="D982" i="37"/>
  <c r="H982" i="37"/>
  <c r="C983" i="37"/>
  <c r="H983" i="37"/>
  <c r="D983" i="37"/>
  <c r="E174" i="3"/>
  <c r="E175" i="3"/>
  <c r="E177" i="3"/>
  <c r="G231" i="3"/>
  <c r="H231" i="3"/>
  <c r="E231" i="3"/>
  <c r="H279" i="3"/>
  <c r="I279" i="3"/>
  <c r="G280" i="3"/>
  <c r="H280" i="3"/>
  <c r="G6"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B153" i="37"/>
  <c r="G153" i="37"/>
  <c r="B154" i="37"/>
  <c r="G154" i="37"/>
  <c r="B155" i="37"/>
  <c r="B156" i="37"/>
  <c r="G156" i="37"/>
  <c r="B157" i="37"/>
  <c r="B158" i="37"/>
  <c r="G158" i="37"/>
  <c r="B159" i="37"/>
  <c r="B160" i="37"/>
  <c r="B161" i="37"/>
  <c r="G161" i="37"/>
  <c r="B162" i="37"/>
  <c r="G162" i="37"/>
  <c r="B163" i="37"/>
  <c r="G163" i="37"/>
  <c r="B164" i="37"/>
  <c r="G164" i="37"/>
  <c r="B165" i="37"/>
  <c r="B166" i="37"/>
  <c r="B167" i="37"/>
  <c r="G167" i="37"/>
  <c r="B168" i="37"/>
  <c r="G168" i="37"/>
  <c r="B169" i="37"/>
  <c r="G169" i="37"/>
  <c r="B170" i="37"/>
  <c r="G170" i="37"/>
  <c r="B171" i="37"/>
  <c r="G171" i="37"/>
  <c r="B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B283" i="37"/>
  <c r="B284" i="37"/>
  <c r="B285" i="37"/>
  <c r="B286" i="37"/>
  <c r="B287" i="37"/>
  <c r="B288" i="37"/>
  <c r="B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B642" i="37"/>
  <c r="B643" i="37"/>
  <c r="G643" i="37"/>
  <c r="B644" i="37"/>
  <c r="G644" i="37"/>
  <c r="B645" i="37"/>
  <c r="B646" i="37"/>
  <c r="G646" i="37"/>
  <c r="B647" i="37"/>
  <c r="B648" i="37"/>
  <c r="G648" i="37"/>
  <c r="B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B710" i="37"/>
  <c r="G710" i="37"/>
  <c r="B711" i="37"/>
  <c r="G711" i="37"/>
  <c r="B712" i="37"/>
  <c r="G712" i="37"/>
  <c r="B713" i="37"/>
  <c r="B714" i="37"/>
  <c r="G714" i="37"/>
  <c r="B715" i="37"/>
  <c r="G715" i="37"/>
  <c r="B716" i="37"/>
  <c r="G716" i="37"/>
  <c r="B717" i="37"/>
  <c r="G717" i="37"/>
  <c r="B718" i="37"/>
  <c r="G718" i="37"/>
  <c r="B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H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C1295" i="37"/>
  <c r="D1295" i="37"/>
  <c r="G1295" i="37"/>
  <c r="B1296" i="37"/>
  <c r="C1296" i="37"/>
  <c r="D1296" i="37"/>
  <c r="G1296" i="37"/>
  <c r="B1297" i="37"/>
  <c r="C1297" i="37"/>
  <c r="D1297" i="37"/>
  <c r="G1297" i="37"/>
  <c r="B1298" i="37"/>
  <c r="C1298" i="37"/>
  <c r="D1298" i="37"/>
  <c r="G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G1439" i="37"/>
  <c r="B1440" i="37"/>
  <c r="C1440" i="37"/>
  <c r="D1440" i="37"/>
  <c r="G1440" i="37"/>
  <c r="B1441" i="37"/>
  <c r="C1441" i="37"/>
  <c r="D1441" i="37"/>
  <c r="G1441" i="37"/>
  <c r="B1442" i="37"/>
  <c r="C1442" i="37"/>
  <c r="D1442" i="37"/>
  <c r="G1442" i="37"/>
  <c r="B1443" i="37"/>
  <c r="C1443" i="37"/>
  <c r="D1443" i="37"/>
  <c r="G1443" i="37"/>
  <c r="B1444" i="37"/>
  <c r="C1444" i="37"/>
  <c r="D1444" i="37"/>
  <c r="G1444" i="37"/>
  <c r="B1445" i="37"/>
  <c r="B1446" i="37"/>
  <c r="C1446" i="37"/>
  <c r="D1446" i="37"/>
  <c r="G1446" i="37"/>
  <c r="B1447" i="37"/>
  <c r="C1447" i="37"/>
  <c r="D1447" i="37"/>
  <c r="G1447" i="37"/>
  <c r="B1448" i="37"/>
  <c r="C1448" i="37"/>
  <c r="D1448" i="37"/>
  <c r="G1448" i="37"/>
  <c r="B1449" i="37"/>
  <c r="C1449" i="37"/>
  <c r="D1449" i="37"/>
  <c r="G1449" i="37"/>
  <c r="B1450" i="37"/>
  <c r="C1450" i="37"/>
  <c r="D1450" i="37"/>
  <c r="G1450" i="37"/>
  <c r="B1451" i="37"/>
  <c r="C1451" i="37"/>
  <c r="D1451" i="37"/>
  <c r="G1451" i="37"/>
  <c r="B1452" i="37"/>
  <c r="C1452" i="37"/>
  <c r="D1452" i="37"/>
  <c r="G1452" i="37"/>
  <c r="B1453" i="37"/>
  <c r="B1454" i="37"/>
  <c r="B1455" i="37"/>
  <c r="C1455" i="37"/>
  <c r="G1455" i="37"/>
  <c r="D1455" i="37"/>
  <c r="B1456" i="37"/>
  <c r="C1456" i="37"/>
  <c r="D1456" i="37"/>
  <c r="G1456" i="37"/>
  <c r="B1457" i="37"/>
  <c r="C1457" i="37"/>
  <c r="D1457" i="37"/>
  <c r="G1457" i="37"/>
  <c r="B1458" i="37"/>
  <c r="C1458" i="37"/>
  <c r="D1458" i="37"/>
  <c r="G1458" i="37"/>
  <c r="B1459" i="37"/>
  <c r="C1459" i="37"/>
  <c r="D1459" i="37"/>
  <c r="G1459" i="37"/>
  <c r="B1460" i="37"/>
  <c r="C1460" i="37"/>
  <c r="D1460" i="37"/>
  <c r="G1460" i="37"/>
  <c r="B1461" i="37"/>
  <c r="B1462" i="37"/>
  <c r="C1462" i="37"/>
  <c r="D1462" i="37"/>
  <c r="G1462" i="37"/>
  <c r="B1463" i="37"/>
  <c r="C1463" i="37"/>
  <c r="D1463" i="37"/>
  <c r="G1463" i="37"/>
  <c r="B1464" i="37"/>
  <c r="C1464" i="37"/>
  <c r="D1464" i="37"/>
  <c r="G1464" i="37"/>
  <c r="B1465" i="37"/>
  <c r="C1465" i="37"/>
  <c r="D1465" i="37"/>
  <c r="G1465" i="37"/>
  <c r="B1466" i="37"/>
  <c r="C1466" i="37"/>
  <c r="D1466" i="37"/>
  <c r="G1466" i="37"/>
  <c r="B1467" i="37"/>
  <c r="C1467" i="37"/>
  <c r="D1467" i="37"/>
  <c r="G1467" i="37"/>
  <c r="B1468" i="37"/>
  <c r="C1468" i="37"/>
  <c r="D1468" i="37"/>
  <c r="G1468" i="37"/>
  <c r="B1469" i="37"/>
  <c r="B1470" i="37"/>
  <c r="B1471" i="37"/>
  <c r="C1471" i="37"/>
  <c r="D1471" i="37"/>
  <c r="G1471" i="37"/>
  <c r="B1472" i="37"/>
  <c r="C1472" i="37"/>
  <c r="D1472" i="37"/>
  <c r="G1472" i="37"/>
  <c r="B1473" i="37"/>
  <c r="C1473" i="37"/>
  <c r="D1473" i="37"/>
  <c r="G1473" i="37"/>
  <c r="B1474" i="37"/>
  <c r="C1474" i="37"/>
  <c r="D1474" i="37"/>
  <c r="G1474" i="37"/>
  <c r="B1475" i="37"/>
  <c r="B1476" i="37"/>
  <c r="C1476" i="37"/>
  <c r="D1476" i="37"/>
  <c r="G1476" i="37"/>
  <c r="B1477" i="37"/>
  <c r="C1477" i="37"/>
  <c r="D1477" i="37"/>
  <c r="G1477" i="37"/>
  <c r="B1478" i="37"/>
  <c r="C1478" i="37"/>
  <c r="D1478" i="37"/>
  <c r="G1478" i="37"/>
  <c r="B1479" i="37"/>
  <c r="C1479" i="37"/>
  <c r="D1479" i="37"/>
  <c r="G1479" i="37"/>
  <c r="B1480" i="37"/>
  <c r="B1481" i="37"/>
  <c r="B1482" i="37"/>
  <c r="G1482" i="37"/>
  <c r="B1483" i="37"/>
  <c r="B1484" i="37"/>
  <c r="G1484" i="37"/>
  <c r="B1485" i="37"/>
  <c r="B1486" i="37"/>
  <c r="B1487" i="37"/>
  <c r="G1487" i="37"/>
  <c r="B1488" i="37"/>
  <c r="G1488" i="37"/>
  <c r="B1489" i="37"/>
  <c r="G1489" i="37"/>
  <c r="B1490" i="37"/>
  <c r="G1490" i="37"/>
  <c r="B1491" i="37"/>
  <c r="B1492" i="37"/>
  <c r="G1492" i="37"/>
  <c r="B1493" i="37"/>
  <c r="B1494" i="37"/>
  <c r="G1494" i="37"/>
  <c r="B1495" i="37"/>
  <c r="G1495" i="37"/>
  <c r="B1496" i="37"/>
  <c r="G1496" i="37"/>
  <c r="B1497" i="37"/>
  <c r="G1497" i="37"/>
  <c r="B1498" i="37"/>
  <c r="G1498" i="37"/>
  <c r="B1499" i="37"/>
  <c r="B1500" i="37"/>
  <c r="G1500" i="37"/>
  <c r="B1501" i="37"/>
  <c r="B1502" i="37"/>
  <c r="B1503" i="37"/>
  <c r="G1503" i="37"/>
  <c r="B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B1532" i="37"/>
  <c r="G1532" i="37"/>
  <c r="B1533" i="37"/>
  <c r="B1534" i="37"/>
  <c r="B1535" i="37"/>
  <c r="B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B1573" i="37"/>
  <c r="C1573" i="37"/>
  <c r="G1573" i="37"/>
  <c r="B1574" i="37"/>
  <c r="G1574" i="37"/>
  <c r="C1574" i="37"/>
  <c r="B1575" i="37"/>
  <c r="G1575" i="37"/>
  <c r="C1575" i="37"/>
  <c r="B1576" i="37"/>
  <c r="B1577" i="37"/>
  <c r="C1577" i="37"/>
  <c r="G1577" i="37"/>
  <c r="B1578" i="37"/>
  <c r="C1578" i="37"/>
  <c r="G1578" i="37"/>
  <c r="B1579" i="37"/>
  <c r="C1579" i="37"/>
  <c r="H1579" i="37"/>
  <c r="B1580" i="37"/>
  <c r="C1580" i="37"/>
  <c r="I14" i="3"/>
  <c r="E283" i="3"/>
  <c r="G286" i="3"/>
  <c r="H286" i="3"/>
  <c r="G287" i="3"/>
  <c r="E287" i="3"/>
  <c r="H287" i="3"/>
  <c r="H987" i="37"/>
  <c r="H988" i="37"/>
  <c r="H989" i="37"/>
  <c r="H992" i="37"/>
  <c r="H993" i="37"/>
  <c r="H994" i="37"/>
  <c r="H995" i="37"/>
  <c r="H996" i="37"/>
  <c r="H998" i="37"/>
  <c r="H999" i="37"/>
  <c r="H1000" i="37"/>
  <c r="H1001" i="37"/>
  <c r="H1002"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9" i="37"/>
  <c r="H1230" i="37"/>
  <c r="H1231" i="37"/>
  <c r="H1232" i="37"/>
  <c r="H1233" i="37"/>
  <c r="H1234" i="37"/>
  <c r="H1237" i="37"/>
  <c r="H1238" i="37"/>
  <c r="H1239" i="37"/>
  <c r="H1240"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7" i="37"/>
  <c r="H1268" i="37"/>
  <c r="H1269" i="37"/>
  <c r="H1270" i="37"/>
  <c r="H1271" i="37"/>
  <c r="H1272" i="37"/>
  <c r="H1273" i="37"/>
  <c r="H1275" i="37"/>
  <c r="H1276" i="37"/>
  <c r="H1277" i="37"/>
  <c r="H1279" i="37"/>
  <c r="H1280" i="37"/>
  <c r="H1281" i="37"/>
  <c r="H1282" i="37"/>
  <c r="H1283" i="37"/>
  <c r="H1284" i="37"/>
  <c r="H1285" i="37"/>
  <c r="H1286" i="37"/>
  <c r="H1287" i="37"/>
  <c r="H1288" i="37"/>
  <c r="H1289" i="37"/>
  <c r="H1290" i="37"/>
  <c r="H1291" i="37"/>
  <c r="H1292" i="37"/>
  <c r="H1293" i="37"/>
  <c r="H1294" i="37"/>
  <c r="H1295" i="37"/>
  <c r="H1296" i="37"/>
  <c r="H1297" i="37"/>
  <c r="H1298" i="37"/>
  <c r="G290" i="3"/>
  <c r="H290" i="3"/>
  <c r="E290" i="3"/>
  <c r="G291" i="3"/>
  <c r="H291" i="3"/>
  <c r="G292" i="3"/>
  <c r="E292" i="3"/>
  <c r="H292" i="3"/>
  <c r="E295" i="3"/>
  <c r="G297" i="3"/>
  <c r="H297" i="3"/>
  <c r="H1482" i="37"/>
  <c r="H1484" i="37"/>
  <c r="H1485" i="37"/>
  <c r="H1487" i="37"/>
  <c r="H1488" i="37"/>
  <c r="H1489" i="37"/>
  <c r="H1490" i="37"/>
  <c r="H1492" i="37"/>
  <c r="H1494" i="37"/>
  <c r="H1495" i="37"/>
  <c r="H1496" i="37"/>
  <c r="H1497" i="37"/>
  <c r="H1498" i="37"/>
  <c r="H1500" i="37"/>
  <c r="H1503" i="37"/>
  <c r="H1505" i="37"/>
  <c r="H1506" i="37"/>
  <c r="H1507" i="37"/>
  <c r="H1508" i="37"/>
  <c r="H1509" i="37"/>
  <c r="H1512" i="37"/>
  <c r="H1513" i="37"/>
  <c r="H1514" i="37"/>
  <c r="H1515" i="37"/>
  <c r="H1516" i="37"/>
  <c r="H1520" i="37"/>
  <c r="H1521" i="37"/>
  <c r="H1522" i="37"/>
  <c r="H1523" i="37"/>
  <c r="H1526" i="37"/>
  <c r="H1527" i="37"/>
  <c r="H1528" i="37"/>
  <c r="H1529" i="37"/>
  <c r="H1532" i="37"/>
  <c r="H1533" i="37"/>
  <c r="H1534" i="37"/>
  <c r="H1537" i="37"/>
  <c r="H1538" i="37"/>
  <c r="H1539" i="37"/>
  <c r="H1541" i="37"/>
  <c r="H1542" i="37"/>
  <c r="H1543" i="37"/>
  <c r="H1544" i="37"/>
  <c r="H1546" i="37"/>
  <c r="H1547" i="37"/>
  <c r="H1548" i="37"/>
  <c r="H1549" i="37"/>
  <c r="H1551" i="37"/>
  <c r="H1552" i="37"/>
  <c r="H1553" i="37"/>
  <c r="H1554" i="37"/>
  <c r="H1556" i="37"/>
  <c r="H1557" i="37"/>
  <c r="H1558" i="37"/>
  <c r="H1559" i="37"/>
  <c r="H1562" i="37"/>
  <c r="H1564" i="37"/>
  <c r="H1566" i="37"/>
  <c r="H1567" i="37"/>
  <c r="H1568" i="37"/>
  <c r="H1569" i="37"/>
  <c r="H1571" i="37"/>
  <c r="H1573" i="37"/>
  <c r="H1574" i="37"/>
  <c r="H1575" i="37"/>
  <c r="H1577" i="37"/>
  <c r="H1439" i="37"/>
  <c r="H1440" i="37"/>
  <c r="H1441" i="37"/>
  <c r="H1442" i="37"/>
  <c r="H1443" i="37"/>
  <c r="H1444" i="37"/>
  <c r="H1446" i="37"/>
  <c r="H1447" i="37"/>
  <c r="H1448" i="37"/>
  <c r="H1449" i="37"/>
  <c r="H1450" i="37"/>
  <c r="H1451" i="37"/>
  <c r="H1452" i="37"/>
  <c r="H1455" i="37"/>
  <c r="H1456" i="37"/>
  <c r="H1457" i="37"/>
  <c r="H1458" i="37"/>
  <c r="H1459" i="37"/>
  <c r="H1460" i="37"/>
  <c r="H1462" i="37"/>
  <c r="H1463" i="37"/>
  <c r="H1464" i="37"/>
  <c r="H1465" i="37"/>
  <c r="H1466" i="37"/>
  <c r="H1467" i="37"/>
  <c r="H1468" i="37"/>
  <c r="H1471" i="37"/>
  <c r="H1472" i="37"/>
  <c r="H1473" i="37"/>
  <c r="H1474" i="37"/>
  <c r="H1476" i="37"/>
  <c r="H1477"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33"/>
  <c r="E76" i="27"/>
  <c r="D1048" i="37"/>
  <c r="D76" i="27"/>
  <c r="C1048" i="37"/>
  <c r="B174" i="3"/>
  <c r="B175" i="3"/>
  <c r="A295" i="3"/>
  <c r="A296" i="3"/>
  <c r="D472" i="1"/>
  <c r="E472" i="1"/>
  <c r="D460" i="37"/>
  <c r="D491" i="1"/>
  <c r="C479" i="37"/>
  <c r="H479" i="37"/>
  <c r="E491" i="1"/>
  <c r="D479" i="37"/>
  <c r="D536" i="1"/>
  <c r="E536" i="1"/>
  <c r="D524" i="37"/>
  <c r="B177" i="3"/>
  <c r="D600" i="1"/>
  <c r="E600" i="1"/>
  <c r="D588" i="37"/>
  <c r="B65" i="3"/>
  <c r="B63" i="3"/>
  <c r="B64" i="3"/>
  <c r="B67" i="3"/>
  <c r="B68" i="3"/>
  <c r="B69" i="3"/>
  <c r="B71" i="3"/>
  <c r="B72" i="3"/>
  <c r="B36" i="3"/>
  <c r="B35" i="3"/>
  <c r="M26" i="3"/>
  <c r="N26" i="3"/>
  <c r="M25" i="3"/>
  <c r="N25" i="3"/>
  <c r="D159" i="1"/>
  <c r="C149" i="37"/>
  <c r="D165" i="1"/>
  <c r="C155" i="37"/>
  <c r="E159" i="1"/>
  <c r="D149" i="37"/>
  <c r="E165" i="1"/>
  <c r="D155" i="37"/>
  <c r="G155" i="37"/>
  <c r="D14" i="1"/>
  <c r="D23" i="1"/>
  <c r="D29" i="1"/>
  <c r="D35" i="1"/>
  <c r="D43" i="1"/>
  <c r="C33" i="37"/>
  <c r="H33" i="37"/>
  <c r="D46" i="1"/>
  <c r="C36" i="37"/>
  <c r="D51" i="1"/>
  <c r="C41" i="37"/>
  <c r="D57" i="1"/>
  <c r="C47" i="37"/>
  <c r="D60" i="1"/>
  <c r="C50" i="37"/>
  <c r="D65" i="1"/>
  <c r="C55" i="37"/>
  <c r="H55" i="37"/>
  <c r="D68" i="1"/>
  <c r="C58" i="37"/>
  <c r="H58" i="37"/>
  <c r="D71" i="1"/>
  <c r="C61" i="37"/>
  <c r="D74" i="1"/>
  <c r="C64" i="37"/>
  <c r="D80" i="1"/>
  <c r="C70" i="37"/>
  <c r="D83" i="1"/>
  <c r="C73" i="37"/>
  <c r="H73" i="37"/>
  <c r="D89" i="1"/>
  <c r="C79" i="37"/>
  <c r="D97" i="1"/>
  <c r="C87" i="37"/>
  <c r="D104" i="1"/>
  <c r="C94" i="37"/>
  <c r="D113" i="1"/>
  <c r="C103" i="37"/>
  <c r="D118" i="1"/>
  <c r="C108" i="37"/>
  <c r="D126" i="1"/>
  <c r="C116" i="37"/>
  <c r="D131" i="1"/>
  <c r="C121" i="37"/>
  <c r="D134" i="1"/>
  <c r="C124" i="37"/>
  <c r="D140" i="1"/>
  <c r="D146" i="1"/>
  <c r="C136" i="37"/>
  <c r="D145" i="1"/>
  <c r="C135" i="37"/>
  <c r="E14" i="1"/>
  <c r="D4" i="37"/>
  <c r="E23" i="1"/>
  <c r="D13" i="37"/>
  <c r="E29" i="1"/>
  <c r="D19" i="37"/>
  <c r="E35" i="1"/>
  <c r="D25" i="37"/>
  <c r="E43" i="1"/>
  <c r="D33" i="37"/>
  <c r="E46" i="1"/>
  <c r="D36" i="37"/>
  <c r="E51" i="1"/>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D130" i="37"/>
  <c r="E146" i="1"/>
  <c r="D136" i="37"/>
  <c r="D77" i="1"/>
  <c r="C67" i="37"/>
  <c r="E77" i="1"/>
  <c r="D67" i="37"/>
  <c r="D170" i="1"/>
  <c r="C160" i="37"/>
  <c r="D175" i="1"/>
  <c r="C165" i="37"/>
  <c r="D183" i="1"/>
  <c r="C173" i="37"/>
  <c r="D194" i="1"/>
  <c r="C184" i="37"/>
  <c r="D203" i="1"/>
  <c r="C193" i="37"/>
  <c r="H193" i="37"/>
  <c r="D208" i="1"/>
  <c r="C198" i="37"/>
  <c r="D216" i="1"/>
  <c r="C206" i="37"/>
  <c r="D222" i="1"/>
  <c r="D225" i="1"/>
  <c r="C215" i="37"/>
  <c r="D231" i="1"/>
  <c r="D234" i="1"/>
  <c r="C224" i="37"/>
  <c r="H224" i="37"/>
  <c r="D237" i="1"/>
  <c r="C227" i="37"/>
  <c r="D242" i="1"/>
  <c r="C232" i="37"/>
  <c r="D246" i="1"/>
  <c r="C236" i="37"/>
  <c r="D250" i="1"/>
  <c r="C240" i="37"/>
  <c r="H240" i="37"/>
  <c r="D253" i="1"/>
  <c r="C243" i="37"/>
  <c r="D259" i="1"/>
  <c r="D265" i="1"/>
  <c r="C255" i="37"/>
  <c r="H255" i="37"/>
  <c r="D270" i="1"/>
  <c r="C260" i="37"/>
  <c r="D274" i="1"/>
  <c r="D279" i="1"/>
  <c r="C269" i="37"/>
  <c r="H269" i="37"/>
  <c r="D285" i="1"/>
  <c r="C275" i="37"/>
  <c r="E170" i="1"/>
  <c r="D160" i="37"/>
  <c r="E175" i="1"/>
  <c r="D165" i="37"/>
  <c r="E183" i="1"/>
  <c r="D173" i="37"/>
  <c r="E194" i="1"/>
  <c r="D184" i="37"/>
  <c r="E203" i="1"/>
  <c r="D193" i="37"/>
  <c r="E208" i="1"/>
  <c r="D198" i="37"/>
  <c r="E216" i="1"/>
  <c r="D206" i="37"/>
  <c r="E222" i="1"/>
  <c r="D212" i="37"/>
  <c r="E225" i="1"/>
  <c r="D215" i="37"/>
  <c r="E221" i="1"/>
  <c r="D211" i="37"/>
  <c r="E231" i="1"/>
  <c r="D221" i="37"/>
  <c r="E234" i="1"/>
  <c r="D224" i="37"/>
  <c r="E237" i="1"/>
  <c r="D227" i="37"/>
  <c r="E242" i="1"/>
  <c r="D232" i="37"/>
  <c r="E246" i="1"/>
  <c r="D236" i="37"/>
  <c r="E250" i="1"/>
  <c r="D240" i="37"/>
  <c r="E253" i="1"/>
  <c r="D243" i="37"/>
  <c r="E230" i="1"/>
  <c r="D220" i="37"/>
  <c r="E259" i="1"/>
  <c r="E265" i="1"/>
  <c r="D255" i="37"/>
  <c r="E270" i="1"/>
  <c r="D260" i="37"/>
  <c r="E274" i="1"/>
  <c r="D264" i="37"/>
  <c r="E279" i="1"/>
  <c r="D269" i="37"/>
  <c r="E285" i="1"/>
  <c r="D275" i="37"/>
  <c r="D293" i="1"/>
  <c r="C283" i="37"/>
  <c r="E293" i="1"/>
  <c r="D283" i="37"/>
  <c r="D294" i="1"/>
  <c r="C284" i="37"/>
  <c r="E294" i="1"/>
  <c r="D284" i="37"/>
  <c r="D306" i="1"/>
  <c r="D310" i="1"/>
  <c r="C299" i="37"/>
  <c r="H299" i="37"/>
  <c r="D318" i="1"/>
  <c r="C307" i="37"/>
  <c r="D323" i="1"/>
  <c r="C312" i="37"/>
  <c r="H312" i="37"/>
  <c r="D332" i="1"/>
  <c r="C321" i="37"/>
  <c r="H321" i="37"/>
  <c r="D337" i="1"/>
  <c r="C326" i="37"/>
  <c r="D342" i="1"/>
  <c r="C331" i="37"/>
  <c r="H331" i="37"/>
  <c r="D345" i="1"/>
  <c r="C334" i="37"/>
  <c r="D317" i="1"/>
  <c r="C306" i="37"/>
  <c r="D351" i="1"/>
  <c r="C340" i="37"/>
  <c r="D354" i="1"/>
  <c r="C343" i="37"/>
  <c r="H343" i="37"/>
  <c r="E306" i="1"/>
  <c r="D295" i="37"/>
  <c r="E310" i="1"/>
  <c r="D299" i="37"/>
  <c r="E305" i="1"/>
  <c r="E318" i="1"/>
  <c r="E323" i="1"/>
  <c r="D312" i="37"/>
  <c r="E332" i="1"/>
  <c r="D321" i="37"/>
  <c r="E337" i="1"/>
  <c r="D326" i="37"/>
  <c r="E342" i="1"/>
  <c r="D331" i="37"/>
  <c r="E345" i="1"/>
  <c r="D334" i="37"/>
  <c r="E351" i="1"/>
  <c r="D340" i="37"/>
  <c r="E354" i="1"/>
  <c r="D343" i="37"/>
  <c r="D358" i="1"/>
  <c r="D362" i="1"/>
  <c r="C351" i="37"/>
  <c r="D370" i="1"/>
  <c r="C359" i="37"/>
  <c r="D375" i="1"/>
  <c r="C364" i="37"/>
  <c r="D384" i="1"/>
  <c r="C373" i="37"/>
  <c r="D389" i="1"/>
  <c r="C378" i="37"/>
  <c r="D394" i="1"/>
  <c r="C383" i="37"/>
  <c r="D397" i="1"/>
  <c r="C386" i="37"/>
  <c r="D403" i="1"/>
  <c r="C392" i="37"/>
  <c r="D406" i="1"/>
  <c r="C395" i="37"/>
  <c r="H395" i="37"/>
  <c r="D408" i="1"/>
  <c r="C397" i="37"/>
  <c r="E358" i="1"/>
  <c r="D347" i="37"/>
  <c r="E362" i="1"/>
  <c r="D351" i="37"/>
  <c r="E370" i="1"/>
  <c r="D359" i="37"/>
  <c r="E375" i="1"/>
  <c r="E384" i="1"/>
  <c r="D373" i="37"/>
  <c r="E389" i="1"/>
  <c r="D378" i="37"/>
  <c r="E394" i="1"/>
  <c r="D383" i="37"/>
  <c r="E397" i="1"/>
  <c r="D386" i="37"/>
  <c r="E403" i="1"/>
  <c r="E406" i="1"/>
  <c r="D395" i="37"/>
  <c r="E408" i="1"/>
  <c r="D397" i="37"/>
  <c r="D422" i="1"/>
  <c r="C411" i="37"/>
  <c r="E422" i="1"/>
  <c r="D411" i="37"/>
  <c r="D423" i="1"/>
  <c r="C412" i="37"/>
  <c r="E423" i="1"/>
  <c r="D412" i="37"/>
  <c r="D424" i="1"/>
  <c r="C413" i="37"/>
  <c r="E424" i="1"/>
  <c r="D413" i="37"/>
  <c r="D428" i="1"/>
  <c r="D433" i="1"/>
  <c r="C421" i="37"/>
  <c r="D436" i="1"/>
  <c r="C424" i="37"/>
  <c r="H424" i="37"/>
  <c r="D441" i="1"/>
  <c r="C429" i="37"/>
  <c r="H429" i="37"/>
  <c r="D448" i="1"/>
  <c r="C436" i="37"/>
  <c r="D453" i="1"/>
  <c r="C441" i="37"/>
  <c r="D461" i="1"/>
  <c r="C449" i="37"/>
  <c r="H449" i="37"/>
  <c r="D427" i="1"/>
  <c r="C415" i="37"/>
  <c r="D466" i="1"/>
  <c r="C454" i="37"/>
  <c r="D469" i="1"/>
  <c r="D475" i="1"/>
  <c r="C463" i="37"/>
  <c r="H463" i="37"/>
  <c r="D465" i="1"/>
  <c r="C453" i="37"/>
  <c r="D479" i="1"/>
  <c r="C467" i="37"/>
  <c r="D484" i="1"/>
  <c r="C472" i="37"/>
  <c r="D487" i="1"/>
  <c r="C475" i="37"/>
  <c r="H475" i="37"/>
  <c r="D478" i="1"/>
  <c r="C466" i="37"/>
  <c r="D496" i="1"/>
  <c r="C484" i="37"/>
  <c r="D501" i="1"/>
  <c r="C489" i="37"/>
  <c r="D508" i="1"/>
  <c r="C496" i="37"/>
  <c r="D513" i="1"/>
  <c r="C501" i="37"/>
  <c r="H501" i="37"/>
  <c r="D522" i="1"/>
  <c r="C510" i="37"/>
  <c r="D525" i="1"/>
  <c r="C513" i="37"/>
  <c r="H513" i="37"/>
  <c r="D528" i="1"/>
  <c r="D531" i="1"/>
  <c r="C51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E490" i="1"/>
  <c r="D478" i="37"/>
  <c r="E522" i="1"/>
  <c r="D510" i="37"/>
  <c r="E525" i="1"/>
  <c r="D513" i="37"/>
  <c r="E528" i="1"/>
  <c r="D516" i="37"/>
  <c r="E531" i="1"/>
  <c r="D519" i="37"/>
  <c r="D541" i="1"/>
  <c r="C529" i="37"/>
  <c r="D544" i="1"/>
  <c r="C532" i="37"/>
  <c r="D549" i="1"/>
  <c r="C537" i="37"/>
  <c r="D556" i="1"/>
  <c r="C544" i="37"/>
  <c r="D561" i="1"/>
  <c r="C549" i="37"/>
  <c r="D569" i="1"/>
  <c r="C557" i="37"/>
  <c r="D574" i="1"/>
  <c r="C562" i="37"/>
  <c r="D577" i="1"/>
  <c r="C565" i="37"/>
  <c r="D580" i="1"/>
  <c r="C568" i="37"/>
  <c r="D583" i="1"/>
  <c r="D587" i="1"/>
  <c r="C575" i="37"/>
  <c r="D591" i="1"/>
  <c r="C579" i="37"/>
  <c r="D593" i="1"/>
  <c r="C581" i="37"/>
  <c r="D596" i="1"/>
  <c r="C584" i="37"/>
  <c r="D605" i="1"/>
  <c r="C593" i="37"/>
  <c r="D609" i="1"/>
  <c r="C597" i="37"/>
  <c r="D611" i="1"/>
  <c r="C599" i="37"/>
  <c r="D618" i="1"/>
  <c r="C606" i="37"/>
  <c r="D623" i="1"/>
  <c r="C611" i="37"/>
  <c r="D632" i="1"/>
  <c r="D635" i="1"/>
  <c r="C623" i="37"/>
  <c r="D638" i="1"/>
  <c r="C626" i="37"/>
  <c r="E541" i="1"/>
  <c r="D529" i="37"/>
  <c r="E544" i="1"/>
  <c r="D532" i="37"/>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605" i="1"/>
  <c r="D593" i="37"/>
  <c r="E609" i="1"/>
  <c r="D597" i="37"/>
  <c r="E611" i="1"/>
  <c r="D599" i="37"/>
  <c r="E618" i="1"/>
  <c r="D606" i="37"/>
  <c r="E623" i="1"/>
  <c r="D611" i="37"/>
  <c r="E632" i="1"/>
  <c r="D620" i="37"/>
  <c r="E635" i="1"/>
  <c r="D623" i="37"/>
  <c r="E638" i="1"/>
  <c r="D626" i="37"/>
  <c r="D658" i="1"/>
  <c r="C645" i="37"/>
  <c r="E658" i="1"/>
  <c r="D645" i="37"/>
  <c r="K60" i="42"/>
  <c r="I63" i="42"/>
  <c r="I62" i="42"/>
  <c r="I61" i="42"/>
  <c r="I60" i="42"/>
  <c r="A3" i="47"/>
  <c r="B4" i="47"/>
  <c r="D15" i="47"/>
  <c r="C1483" i="37"/>
  <c r="D25" i="47"/>
  <c r="C1493" i="37"/>
  <c r="H1493" i="37"/>
  <c r="D33" i="47"/>
  <c r="C1501" i="37"/>
  <c r="D43" i="47"/>
  <c r="C1511" i="37"/>
  <c r="H1511" i="37"/>
  <c r="D51" i="47"/>
  <c r="C1519" i="37"/>
  <c r="H1519" i="37"/>
  <c r="D57" i="47"/>
  <c r="C1525" i="37"/>
  <c r="H1525" i="37"/>
  <c r="D62" i="47"/>
  <c r="C1530" i="37"/>
  <c r="D67" i="47"/>
  <c r="C1535" i="37"/>
  <c r="D72" i="47"/>
  <c r="C1540" i="37"/>
  <c r="H1540" i="37"/>
  <c r="D77" i="47"/>
  <c r="C1545" i="37"/>
  <c r="H1545" i="37"/>
  <c r="D82" i="47"/>
  <c r="C1550" i="37"/>
  <c r="H1550" i="37"/>
  <c r="D87" i="47"/>
  <c r="C1555" i="37"/>
  <c r="H1555" i="37"/>
  <c r="D92" i="47"/>
  <c r="C1560" i="37"/>
  <c r="D97" i="47"/>
  <c r="C1565" i="37"/>
  <c r="H1565" i="37"/>
  <c r="D102" i="47"/>
  <c r="C1570" i="37"/>
  <c r="H1570" i="37"/>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E251" i="27"/>
  <c r="D1223" i="37"/>
  <c r="E255" i="27"/>
  <c r="D1227" i="37"/>
  <c r="D244" i="27"/>
  <c r="C1216" i="37"/>
  <c r="D247" i="27"/>
  <c r="C1219" i="37"/>
  <c r="G1219" i="37"/>
  <c r="D251" i="27"/>
  <c r="F251" i="27"/>
  <c r="C1223" i="37"/>
  <c r="H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B283" i="3"/>
  <c r="F279" i="3"/>
  <c r="E170" i="27"/>
  <c r="D1142" i="37"/>
  <c r="D170" i="27"/>
  <c r="C1142" i="37"/>
  <c r="A3" i="33"/>
  <c r="A3" i="36"/>
  <c r="A3" i="27"/>
  <c r="A3" i="1"/>
  <c r="A5" i="42"/>
  <c r="F171" i="27"/>
  <c r="F172" i="27"/>
  <c r="F173" i="27"/>
  <c r="F174" i="27"/>
  <c r="F175" i="27"/>
  <c r="D58" i="27"/>
  <c r="C1030" i="37"/>
  <c r="E58" i="27"/>
  <c r="D1030" i="37"/>
  <c r="D62" i="27"/>
  <c r="C1034" i="37"/>
  <c r="E62" i="27"/>
  <c r="D1034" i="37"/>
  <c r="D155" i="27"/>
  <c r="D152" i="27"/>
  <c r="C1124" i="37"/>
  <c r="D85" i="27"/>
  <c r="C1057" i="37"/>
  <c r="D94" i="27"/>
  <c r="D112" i="27"/>
  <c r="C1084" i="37"/>
  <c r="D93" i="27"/>
  <c r="C1065" i="37"/>
  <c r="D125" i="27"/>
  <c r="C1097" i="37"/>
  <c r="D132" i="27"/>
  <c r="C1104" i="37"/>
  <c r="D141" i="27"/>
  <c r="C1113" i="37"/>
  <c r="D148" i="27"/>
  <c r="C1120" i="37"/>
  <c r="D176" i="27"/>
  <c r="C1148" i="37"/>
  <c r="E155" i="27"/>
  <c r="E152" i="27"/>
  <c r="D1124" i="37"/>
  <c r="E75" i="27"/>
  <c r="D1047" i="37"/>
  <c r="E85" i="27"/>
  <c r="D1057" i="37"/>
  <c r="E94" i="27"/>
  <c r="E112" i="27"/>
  <c r="D1084" i="37"/>
  <c r="E93" i="27"/>
  <c r="D1065" i="37"/>
  <c r="E125" i="27"/>
  <c r="D1097" i="37"/>
  <c r="E132" i="27"/>
  <c r="D1104" i="37"/>
  <c r="E141" i="27"/>
  <c r="D1113" i="37"/>
  <c r="E148" i="27"/>
  <c r="D1120" i="37"/>
  <c r="E176" i="27"/>
  <c r="D1148" i="37"/>
  <c r="D185" i="27"/>
  <c r="C1157" i="37"/>
  <c r="D196" i="27"/>
  <c r="C1168" i="37"/>
  <c r="D203" i="27"/>
  <c r="C1175" i="37"/>
  <c r="G1175" i="37"/>
  <c r="D212" i="27"/>
  <c r="C1184" i="37"/>
  <c r="D229" i="27"/>
  <c r="C1201" i="37"/>
  <c r="D211" i="27"/>
  <c r="D239" i="27"/>
  <c r="C1211" i="37"/>
  <c r="G1211" i="37"/>
  <c r="E185" i="27"/>
  <c r="D1157" i="37"/>
  <c r="E182" i="27"/>
  <c r="H296" i="3"/>
  <c r="E196" i="27"/>
  <c r="D1168" i="37"/>
  <c r="E203" i="27"/>
  <c r="D1175" i="37"/>
  <c r="E212" i="27"/>
  <c r="D1184" i="37"/>
  <c r="E229" i="27"/>
  <c r="D1201" i="37"/>
  <c r="E239" i="27"/>
  <c r="D1211" i="37"/>
  <c r="F91" i="27"/>
  <c r="L32" i="37"/>
  <c r="K32" i="37"/>
  <c r="F302" i="3"/>
  <c r="B32" i="3"/>
  <c r="B40" i="3"/>
  <c r="B41" i="3"/>
  <c r="B51" i="3"/>
  <c r="B53" i="3"/>
  <c r="B57" i="3"/>
  <c r="B59" i="3"/>
  <c r="B61" i="3"/>
  <c r="B74" i="3"/>
  <c r="B75" i="3"/>
  <c r="B76" i="3"/>
  <c r="B79" i="3"/>
  <c r="B81" i="3"/>
  <c r="B83" i="3"/>
  <c r="B85" i="3"/>
  <c r="B87" i="3"/>
  <c r="B89" i="3"/>
  <c r="B91" i="3"/>
  <c r="B93" i="3"/>
  <c r="B95" i="3"/>
  <c r="B101" i="3"/>
  <c r="B103" i="3"/>
  <c r="B107" i="3"/>
  <c r="B109" i="3"/>
  <c r="B111" i="3"/>
  <c r="B113" i="3"/>
  <c r="B115" i="3"/>
  <c r="B117" i="3"/>
  <c r="B119" i="3"/>
  <c r="B121" i="3"/>
  <c r="B123" i="3"/>
  <c r="B131" i="3"/>
  <c r="B135" i="3"/>
  <c r="B141" i="3"/>
  <c r="B143" i="3"/>
  <c r="B149" i="3"/>
  <c r="F286" i="3"/>
  <c r="F287" i="3"/>
  <c r="B287" i="3"/>
  <c r="F290" i="3"/>
  <c r="B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F230" i="3"/>
  <c r="B230" i="3"/>
  <c r="M227" i="3"/>
  <c r="M228" i="3"/>
  <c r="D14" i="27"/>
  <c r="C986" i="37"/>
  <c r="F310" i="3"/>
  <c r="F309" i="3"/>
  <c r="F308" i="3"/>
  <c r="F306" i="3"/>
  <c r="F305" i="3"/>
  <c r="F303" i="3"/>
  <c r="F301" i="3"/>
  <c r="F300" i="3"/>
  <c r="F299" i="3"/>
  <c r="F298" i="3"/>
  <c r="F296" i="3"/>
  <c r="F295" i="3"/>
  <c r="F294" i="3"/>
  <c r="F292" i="3"/>
  <c r="F291" i="3"/>
  <c r="F289" i="3"/>
  <c r="F288" i="3"/>
  <c r="F282" i="3"/>
  <c r="L280" i="3"/>
  <c r="F280" i="3"/>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F231" i="3"/>
  <c r="L229" i="3"/>
  <c r="M229" i="3"/>
  <c r="L228" i="3"/>
  <c r="L227" i="3"/>
  <c r="F227" i="3"/>
  <c r="B227" i="3"/>
  <c r="L226" i="3"/>
  <c r="M226" i="3"/>
  <c r="L225" i="3"/>
  <c r="M225" i="3"/>
  <c r="L224" i="3"/>
  <c r="M224" i="3"/>
  <c r="L223" i="3"/>
  <c r="M223" i="3"/>
  <c r="L222" i="3"/>
  <c r="F222" i="3"/>
  <c r="B222" i="3" s="1"/>
  <c r="M222" i="3"/>
  <c r="L221" i="3"/>
  <c r="M221" i="3"/>
  <c r="L220" i="3"/>
  <c r="F220" i="3" s="1"/>
  <c r="M220" i="3"/>
  <c r="L219" i="3"/>
  <c r="M219" i="3"/>
  <c r="L218" i="3"/>
  <c r="M218" i="3"/>
  <c r="F281" i="3"/>
  <c r="B63" i="42"/>
  <c r="B62" i="42"/>
  <c r="B61" i="42"/>
  <c r="B42" i="42"/>
  <c r="B41" i="42"/>
  <c r="B40" i="42"/>
  <c r="B39" i="42"/>
  <c r="B47" i="42"/>
  <c r="B46" i="42"/>
  <c r="B45" i="42"/>
  <c r="B44" i="42"/>
  <c r="C22" i="42"/>
  <c r="D13" i="36"/>
  <c r="C1300" i="37"/>
  <c r="D17" i="36"/>
  <c r="C1304" i="37"/>
  <c r="D20" i="36"/>
  <c r="C1307" i="37"/>
  <c r="H1307" i="37"/>
  <c r="E13" i="36"/>
  <c r="D1300" i="37"/>
  <c r="E17" i="36"/>
  <c r="D1304" i="37"/>
  <c r="E20" i="36"/>
  <c r="D1307" i="37"/>
  <c r="D29" i="36"/>
  <c r="C1316" i="37"/>
  <c r="E29" i="36"/>
  <c r="D1316" i="37"/>
  <c r="D35" i="36"/>
  <c r="C1322" i="37"/>
  <c r="E35" i="36"/>
  <c r="F35" i="36"/>
  <c r="D43" i="36"/>
  <c r="C1330" i="37"/>
  <c r="G1330" i="37"/>
  <c r="D46" i="36"/>
  <c r="C1333" i="37"/>
  <c r="D50" i="36"/>
  <c r="C1337" i="37"/>
  <c r="H1337" i="37"/>
  <c r="D57" i="36"/>
  <c r="C1344" i="37"/>
  <c r="D61" i="36"/>
  <c r="C1348" i="37"/>
  <c r="D68" i="36"/>
  <c r="C1355" i="37"/>
  <c r="D73" i="36"/>
  <c r="C1360" i="37"/>
  <c r="E43" i="36"/>
  <c r="D1330" i="37"/>
  <c r="E46" i="36"/>
  <c r="D1333" i="37"/>
  <c r="E50" i="36"/>
  <c r="D1337" i="37"/>
  <c r="E57" i="36"/>
  <c r="D1344" i="37"/>
  <c r="E61" i="36"/>
  <c r="D1348" i="37"/>
  <c r="E68" i="36"/>
  <c r="D1355" i="37"/>
  <c r="E73" i="36"/>
  <c r="D1360" i="37"/>
  <c r="D82" i="36"/>
  <c r="C1369" i="37"/>
  <c r="H1369" i="37"/>
  <c r="E82" i="36"/>
  <c r="D1369" i="37"/>
  <c r="D89" i="36"/>
  <c r="C1376" i="37"/>
  <c r="E89" i="36"/>
  <c r="D1376" i="37"/>
  <c r="D97" i="36"/>
  <c r="C1384" i="37"/>
  <c r="D101" i="36"/>
  <c r="C1388" i="37"/>
  <c r="D106" i="36"/>
  <c r="C1393" i="37"/>
  <c r="H1393" i="37"/>
  <c r="E97" i="36"/>
  <c r="D1384" i="37"/>
  <c r="E101" i="36"/>
  <c r="D1388" i="37"/>
  <c r="E106" i="36"/>
  <c r="D1393" i="37"/>
  <c r="D114" i="36"/>
  <c r="C1401" i="37"/>
  <c r="H1401" i="37"/>
  <c r="E114" i="36"/>
  <c r="D1401" i="37"/>
  <c r="D122" i="36"/>
  <c r="C1409" i="37"/>
  <c r="H1409" i="37"/>
  <c r="D125" i="36"/>
  <c r="C1412" i="37"/>
  <c r="D129" i="36"/>
  <c r="C1416" i="37"/>
  <c r="E122" i="36"/>
  <c r="D1409" i="37"/>
  <c r="E125" i="36"/>
  <c r="D1412" i="37"/>
  <c r="E129" i="36"/>
  <c r="D1416" i="37"/>
  <c r="D137" i="36"/>
  <c r="C1424" i="37"/>
  <c r="E137" i="36"/>
  <c r="D1424" i="37"/>
  <c r="E136" i="36"/>
  <c r="D1423" i="37"/>
  <c r="D14" i="33"/>
  <c r="C1438" i="37"/>
  <c r="D21" i="33"/>
  <c r="C1445" i="37"/>
  <c r="D30" i="33"/>
  <c r="D29" i="33"/>
  <c r="D37" i="33"/>
  <c r="C1461" i="37"/>
  <c r="E14" i="33"/>
  <c r="D1438" i="37"/>
  <c r="E21" i="33"/>
  <c r="D1445" i="37"/>
  <c r="E30" i="33"/>
  <c r="D1454" i="37"/>
  <c r="E37" i="33"/>
  <c r="D1461" i="37"/>
  <c r="D46" i="33"/>
  <c r="C1470" i="37"/>
  <c r="D51" i="33"/>
  <c r="C1475" i="37"/>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F264" i="27"/>
  <c r="E264" i="27"/>
  <c r="D1236" i="37"/>
  <c r="D263" i="27"/>
  <c r="C1235" i="37"/>
  <c r="F262" i="27"/>
  <c r="F261" i="27"/>
  <c r="F260" i="27"/>
  <c r="F258" i="27"/>
  <c r="F257" i="27"/>
  <c r="F256"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K58" i="42"/>
  <c r="F46" i="36"/>
  <c r="F50" i="36"/>
  <c r="F114" i="36"/>
  <c r="F43" i="36"/>
  <c r="F13" i="36"/>
  <c r="F29" i="36"/>
  <c r="F73" i="36"/>
  <c r="F97" i="36"/>
  <c r="F638" i="1"/>
  <c r="F658" i="1"/>
  <c r="F132" i="27"/>
  <c r="F196" i="27"/>
  <c r="F211" i="27"/>
  <c r="E45" i="33"/>
  <c r="D1469" i="37"/>
  <c r="D45" i="33"/>
  <c r="C1469" i="37"/>
  <c r="E13" i="33"/>
  <c r="D1437" i="37"/>
  <c r="E121" i="36"/>
  <c r="D1408" i="37"/>
  <c r="D121" i="36"/>
  <c r="C1408" i="37"/>
  <c r="F41" i="27"/>
  <c r="F47" i="27"/>
  <c r="F94" i="27"/>
  <c r="F112" i="27"/>
  <c r="F148" i="27"/>
  <c r="F176" i="27"/>
  <c r="F185" i="27"/>
  <c r="F212" i="27"/>
  <c r="F263" i="27"/>
  <c r="D136" i="36"/>
  <c r="C1423" i="37"/>
  <c r="H1423" i="37"/>
  <c r="E96" i="36"/>
  <c r="D1383" i="37"/>
  <c r="D96" i="36"/>
  <c r="C1383" i="37"/>
  <c r="E42" i="36"/>
  <c r="D1329" i="37"/>
  <c r="D42" i="36"/>
  <c r="C1329" i="37"/>
  <c r="H1329" i="37"/>
  <c r="E12" i="36"/>
  <c r="D1299" i="37"/>
  <c r="D12" i="36"/>
  <c r="C1299" i="37"/>
  <c r="E29" i="33"/>
  <c r="K56" i="42"/>
  <c r="K20" i="37"/>
  <c r="K50" i="42"/>
  <c r="J57" i="42"/>
  <c r="F96" i="36"/>
  <c r="F136" i="36"/>
  <c r="J52" i="42"/>
  <c r="K57" i="42"/>
  <c r="D148" i="36"/>
  <c r="J53" i="42"/>
  <c r="J49" i="42"/>
  <c r="F12" i="36"/>
  <c r="F42" i="36"/>
  <c r="K52" i="42"/>
  <c r="E12" i="33"/>
  <c r="K55" i="42"/>
  <c r="F93" i="27"/>
  <c r="F203" i="27"/>
  <c r="F229" i="27"/>
  <c r="B292" i="3"/>
  <c r="F267" i="3"/>
  <c r="B267" i="3"/>
  <c r="F241" i="3"/>
  <c r="B241" i="3"/>
  <c r="F259" i="3"/>
  <c r="B259" i="3"/>
  <c r="F245" i="3"/>
  <c r="B245" i="3"/>
  <c r="B153" i="3"/>
  <c r="B52" i="3"/>
  <c r="F68" i="1"/>
  <c r="F549" i="1"/>
  <c r="F587" i="1"/>
  <c r="F145" i="1"/>
  <c r="F51" i="1"/>
  <c r="F65" i="1"/>
  <c r="F104" i="1"/>
  <c r="F146" i="1"/>
  <c r="F170" i="1"/>
  <c r="F234" i="1"/>
  <c r="F259" i="1"/>
  <c r="F370" i="1"/>
  <c r="F513" i="1"/>
  <c r="F362" i="1"/>
  <c r="F574" i="1"/>
  <c r="B146" i="3"/>
  <c r="F83" i="1"/>
  <c r="F237" i="1"/>
  <c r="F484" i="1"/>
  <c r="F544" i="1"/>
  <c r="F556" i="1"/>
  <c r="F577" i="1"/>
  <c r="F605" i="1"/>
  <c r="F609" i="1"/>
  <c r="F618" i="1"/>
  <c r="F165" i="1"/>
  <c r="F569" i="1"/>
  <c r="F35" i="1"/>
  <c r="F131" i="1"/>
  <c r="F175" i="1"/>
  <c r="F208" i="1"/>
  <c r="F231" i="1"/>
  <c r="F246" i="1"/>
  <c r="F274" i="1"/>
  <c r="F285" i="1"/>
  <c r="F306" i="1"/>
  <c r="F332" i="1"/>
  <c r="F354" i="1"/>
  <c r="F501" i="1"/>
  <c r="F229" i="3"/>
  <c r="B229" i="3"/>
  <c r="B163" i="3"/>
  <c r="B159" i="3"/>
  <c r="B157" i="3"/>
  <c r="B155" i="3"/>
  <c r="B151" i="3"/>
  <c r="B147" i="3"/>
  <c r="B144" i="3"/>
  <c r="B140" i="3"/>
  <c r="B138" i="3"/>
  <c r="B136" i="3"/>
  <c r="B130" i="3"/>
  <c r="B128" i="3"/>
  <c r="B124" i="3"/>
  <c r="B122" i="3"/>
  <c r="B120" i="3"/>
  <c r="B116" i="3"/>
  <c r="B114" i="3"/>
  <c r="B112" i="3"/>
  <c r="B108" i="3"/>
  <c r="B106" i="3"/>
  <c r="B104" i="3"/>
  <c r="B100" i="3"/>
  <c r="B98" i="3"/>
  <c r="B96" i="3"/>
  <c r="B92" i="3"/>
  <c r="B90" i="3"/>
  <c r="B88" i="3"/>
  <c r="B84" i="3"/>
  <c r="B82" i="3"/>
  <c r="B80" i="3"/>
  <c r="B77" i="3"/>
  <c r="B73" i="3"/>
  <c r="B56" i="3"/>
  <c r="B39" i="3"/>
  <c r="B37" i="3"/>
  <c r="B33" i="3"/>
  <c r="B31" i="3"/>
  <c r="B28"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F271" i="3"/>
  <c r="B271" i="3"/>
  <c r="F273" i="3"/>
  <c r="B273" i="3"/>
  <c r="F275" i="3"/>
  <c r="B275" i="3"/>
  <c r="F277" i="3"/>
  <c r="B277" i="3"/>
  <c r="F250" i="3"/>
  <c r="B250" i="3"/>
  <c r="F276" i="3"/>
  <c r="B276" i="3"/>
  <c r="F244" i="3"/>
  <c r="B244" i="3"/>
  <c r="F274" i="3"/>
  <c r="B274" i="3"/>
  <c r="B231" i="3"/>
  <c r="F342" i="1"/>
  <c r="F358" i="1"/>
  <c r="F279" i="1"/>
  <c r="F140" i="1"/>
  <c r="F97" i="1"/>
  <c r="F74" i="1"/>
  <c r="F46" i="1"/>
  <c r="F469" i="1"/>
  <c r="F448" i="1"/>
  <c r="F428" i="1"/>
  <c r="F427" i="1"/>
  <c r="F397" i="1"/>
  <c r="F389" i="1"/>
  <c r="F406" i="1"/>
  <c r="B133" i="3"/>
  <c r="B129" i="3"/>
  <c r="B127" i="3"/>
  <c r="B125" i="3"/>
  <c r="B105" i="3"/>
  <c r="B99" i="3"/>
  <c r="B97" i="3"/>
  <c r="B55" i="3"/>
  <c r="B47" i="3"/>
  <c r="B27" i="3"/>
  <c r="B162" i="3"/>
  <c r="B132" i="3"/>
  <c r="F508" i="1"/>
  <c r="F487" i="1"/>
  <c r="F461" i="1"/>
  <c r="F611" i="1"/>
  <c r="F528" i="1"/>
  <c r="F14" i="1"/>
  <c r="F522" i="1"/>
  <c r="F496" i="1"/>
  <c r="F479" i="1"/>
  <c r="F623" i="1"/>
  <c r="F593" i="1"/>
  <c r="F433" i="1"/>
  <c r="F441" i="1"/>
  <c r="F453" i="1"/>
  <c r="F525" i="1"/>
  <c r="F596" i="1"/>
  <c r="F219" i="3"/>
  <c r="B219" i="3"/>
  <c r="F221" i="3"/>
  <c r="B221" i="3"/>
  <c r="F225" i="3"/>
  <c r="B225" i="3"/>
  <c r="F232" i="3"/>
  <c r="B232" i="3"/>
  <c r="F234" i="3"/>
  <c r="B234" i="3"/>
  <c r="F236" i="3"/>
  <c r="B236" i="3"/>
  <c r="F238" i="3"/>
  <c r="B238"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c r="F263" i="3"/>
  <c r="B263" i="3"/>
  <c r="B156" i="3"/>
  <c r="B154" i="3"/>
  <c r="B152" i="3"/>
  <c r="B148" i="3"/>
  <c r="B145" i="3"/>
  <c r="B139" i="3"/>
  <c r="B137" i="3"/>
  <c r="B161" i="3"/>
  <c r="F260" i="3"/>
  <c r="B260" i="3"/>
  <c r="B295" i="3"/>
  <c r="F465" i="1"/>
  <c r="F317" i="1"/>
  <c r="F478" i="1"/>
  <c r="J50" i="42"/>
  <c r="H1408" i="37"/>
  <c r="G1408" i="37"/>
  <c r="H1469" i="37"/>
  <c r="G1469" i="37"/>
  <c r="G1470" i="37"/>
  <c r="H1445" i="37"/>
  <c r="G1445" i="37"/>
  <c r="H1424" i="37"/>
  <c r="G1424" i="37"/>
  <c r="H1416" i="37"/>
  <c r="G1416" i="37"/>
  <c r="H1376" i="37"/>
  <c r="G1376" i="37"/>
  <c r="H1348" i="37"/>
  <c r="G1348" i="37"/>
  <c r="H1316" i="37"/>
  <c r="G1316" i="37"/>
  <c r="E195" i="27"/>
  <c r="H1201" i="37"/>
  <c r="G1201" i="37"/>
  <c r="H1168" i="37"/>
  <c r="E124" i="27"/>
  <c r="D1096" i="37"/>
  <c r="D124" i="27"/>
  <c r="H1084" i="37"/>
  <c r="H1034" i="37"/>
  <c r="E250" i="27"/>
  <c r="E242" i="27"/>
  <c r="D1222" i="37"/>
  <c r="E586" i="1"/>
  <c r="D574" i="37"/>
  <c r="H623" i="37"/>
  <c r="H606" i="37"/>
  <c r="G606" i="37"/>
  <c r="D586" i="1"/>
  <c r="H575" i="37"/>
  <c r="H565" i="37"/>
  <c r="H549" i="37"/>
  <c r="H529" i="37"/>
  <c r="E478" i="1"/>
  <c r="D466" i="37"/>
  <c r="E465" i="1"/>
  <c r="D453" i="37"/>
  <c r="E427" i="1"/>
  <c r="H496" i="37"/>
  <c r="G496" i="37"/>
  <c r="C347" i="37"/>
  <c r="H347" i="37"/>
  <c r="D357" i="1"/>
  <c r="C295" i="37"/>
  <c r="H295" i="37"/>
  <c r="D305" i="1"/>
  <c r="E269" i="1"/>
  <c r="D259" i="37"/>
  <c r="H236" i="37"/>
  <c r="G236" i="37"/>
  <c r="C221" i="37"/>
  <c r="H221" i="37"/>
  <c r="D230" i="1"/>
  <c r="E13" i="1"/>
  <c r="C1576" i="37"/>
  <c r="H1576" i="37"/>
  <c r="G1565" i="37"/>
  <c r="G1525" i="37"/>
  <c r="G1493" i="37"/>
  <c r="G1401" i="37"/>
  <c r="G1393" i="37"/>
  <c r="G1333" i="37"/>
  <c r="G1307" i="37"/>
  <c r="G1168" i="37"/>
  <c r="G1142" i="37"/>
  <c r="G1120" i="37"/>
  <c r="G1084" i="37"/>
  <c r="G484" i="37"/>
  <c r="F121" i="36"/>
  <c r="H1299" i="37"/>
  <c r="H1383" i="37"/>
  <c r="G1019" i="37"/>
  <c r="E263" i="27"/>
  <c r="D1235" i="37"/>
  <c r="H1236" i="37"/>
  <c r="H1461" i="37"/>
  <c r="G1461" i="37"/>
  <c r="G1438" i="37"/>
  <c r="H1412" i="37"/>
  <c r="G1412" i="37"/>
  <c r="H1388" i="37"/>
  <c r="G1388" i="37"/>
  <c r="H1344" i="37"/>
  <c r="G1344" i="37"/>
  <c r="H1304" i="37"/>
  <c r="G1304" i="37"/>
  <c r="E211" i="27"/>
  <c r="H1184" i="37"/>
  <c r="D182" i="27"/>
  <c r="C1154" i="37"/>
  <c r="E140" i="27"/>
  <c r="D1112" i="37"/>
  <c r="H293" i="3"/>
  <c r="D1066" i="37"/>
  <c r="D140" i="27"/>
  <c r="H1104" i="37"/>
  <c r="G293" i="3"/>
  <c r="E293" i="3"/>
  <c r="B293" i="3"/>
  <c r="C1066" i="37"/>
  <c r="H1066" i="37"/>
  <c r="H1142" i="37"/>
  <c r="D243" i="27"/>
  <c r="E573" i="1"/>
  <c r="D561" i="37"/>
  <c r="G217" i="3"/>
  <c r="E217" i="3"/>
  <c r="B217" i="3"/>
  <c r="G213" i="3"/>
  <c r="E213" i="3"/>
  <c r="B213" i="3"/>
  <c r="G179" i="3"/>
  <c r="E179" i="3"/>
  <c r="B179" i="3"/>
  <c r="C620" i="37"/>
  <c r="G209" i="3"/>
  <c r="E209" i="3"/>
  <c r="B209" i="3"/>
  <c r="H205" i="3"/>
  <c r="G205" i="3"/>
  <c r="H599" i="37"/>
  <c r="H584" i="37"/>
  <c r="G584" i="37"/>
  <c r="D573" i="1"/>
  <c r="H562" i="37"/>
  <c r="G562" i="37"/>
  <c r="H544" i="37"/>
  <c r="G544" i="37"/>
  <c r="D521" i="1"/>
  <c r="H510" i="37"/>
  <c r="G510" i="37"/>
  <c r="H489" i="37"/>
  <c r="H472" i="37"/>
  <c r="H185" i="3"/>
  <c r="G185" i="3"/>
  <c r="C457" i="37"/>
  <c r="H457" i="37"/>
  <c r="H441" i="37"/>
  <c r="H421" i="37"/>
  <c r="H397" i="37"/>
  <c r="D307" i="37"/>
  <c r="E317" i="1"/>
  <c r="D306" i="37"/>
  <c r="H306" i="37"/>
  <c r="H334" i="37"/>
  <c r="G334" i="37"/>
  <c r="C249" i="37"/>
  <c r="D258" i="1"/>
  <c r="G192" i="3"/>
  <c r="E192" i="3"/>
  <c r="B192" i="3"/>
  <c r="C4" i="37"/>
  <c r="G206" i="3"/>
  <c r="E206" i="3"/>
  <c r="B206" i="3"/>
  <c r="G166" i="3"/>
  <c r="E166" i="3"/>
  <c r="B166" i="3"/>
  <c r="G211" i="3"/>
  <c r="E211" i="3"/>
  <c r="B211" i="3"/>
  <c r="G181" i="3"/>
  <c r="E181" i="3"/>
  <c r="B181" i="3"/>
  <c r="G214" i="3"/>
  <c r="E214" i="3"/>
  <c r="B214" i="3"/>
  <c r="D13" i="1"/>
  <c r="F25" i="3"/>
  <c r="H1219" i="37"/>
  <c r="H1175" i="37"/>
  <c r="H1019" i="37"/>
  <c r="G1572" i="37"/>
  <c r="H1572" i="37"/>
  <c r="G1570" i="37"/>
  <c r="G1519" i="37"/>
  <c r="G1511" i="37"/>
  <c r="G1409" i="37"/>
  <c r="G1383" i="37"/>
  <c r="G1369" i="37"/>
  <c r="G1355" i="37"/>
  <c r="G1329" i="37"/>
  <c r="G436" i="37"/>
  <c r="H1384" i="37"/>
  <c r="G1384" i="37"/>
  <c r="H1360" i="37"/>
  <c r="G1360" i="37"/>
  <c r="H1300" i="37"/>
  <c r="G1300" i="37"/>
  <c r="D195" i="27"/>
  <c r="H1157" i="37"/>
  <c r="E84" i="27"/>
  <c r="D1056" i="37"/>
  <c r="H1056" i="37"/>
  <c r="H294" i="3"/>
  <c r="D1127" i="37"/>
  <c r="H1120" i="37"/>
  <c r="H1097" i="37"/>
  <c r="G1097" i="37"/>
  <c r="D84" i="27"/>
  <c r="G294" i="3"/>
  <c r="C1127" i="37"/>
  <c r="E631" i="1"/>
  <c r="D619" i="37"/>
  <c r="E599" i="1"/>
  <c r="D587" i="37"/>
  <c r="E535" i="1"/>
  <c r="D631" i="1"/>
  <c r="D599" i="1"/>
  <c r="H597" i="37"/>
  <c r="H581" i="37"/>
  <c r="G188" i="3"/>
  <c r="E188" i="3"/>
  <c r="B188" i="3"/>
  <c r="C571" i="37"/>
  <c r="H571" i="37"/>
  <c r="D535" i="1"/>
  <c r="H537" i="37"/>
  <c r="E521" i="1"/>
  <c r="D509" i="37"/>
  <c r="H519" i="37"/>
  <c r="D490" i="1"/>
  <c r="D426" i="1"/>
  <c r="H484" i="37"/>
  <c r="H467" i="37"/>
  <c r="H454" i="37"/>
  <c r="G454" i="37"/>
  <c r="H436" i="37"/>
  <c r="G193" i="3"/>
  <c r="E193" i="3"/>
  <c r="B193" i="3"/>
  <c r="C416" i="37"/>
  <c r="H416" i="37"/>
  <c r="G199" i="3"/>
  <c r="E199" i="3"/>
  <c r="B199" i="3"/>
  <c r="H203" i="3"/>
  <c r="E203" i="3"/>
  <c r="B203" i="3"/>
  <c r="G215" i="3"/>
  <c r="E215" i="3"/>
  <c r="B215" i="3"/>
  <c r="G203" i="3"/>
  <c r="G207" i="3"/>
  <c r="E207" i="3"/>
  <c r="B207" i="3"/>
  <c r="D392" i="37"/>
  <c r="E402" i="1"/>
  <c r="D391" i="37"/>
  <c r="E357" i="1"/>
  <c r="E350" i="1"/>
  <c r="D339" i="37"/>
  <c r="D294" i="37"/>
  <c r="D249" i="37"/>
  <c r="E258" i="1"/>
  <c r="D248" i="37"/>
  <c r="E202" i="1"/>
  <c r="D192" i="37"/>
  <c r="C264" i="37"/>
  <c r="H264" i="37"/>
  <c r="D269" i="1"/>
  <c r="C212" i="37"/>
  <c r="D221" i="1"/>
  <c r="E145" i="1"/>
  <c r="D135" i="37"/>
  <c r="H135" i="37"/>
  <c r="E130" i="1"/>
  <c r="D120" i="37"/>
  <c r="C130" i="37"/>
  <c r="D139" i="1"/>
  <c r="C129" i="37"/>
  <c r="D112" i="1"/>
  <c r="D88" i="1"/>
  <c r="D50" i="1"/>
  <c r="C25" i="37"/>
  <c r="H25" i="37"/>
  <c r="G167" i="3"/>
  <c r="E167" i="3"/>
  <c r="B167" i="3"/>
  <c r="H1330" i="37"/>
  <c r="H1470" i="37"/>
  <c r="H1438" i="37"/>
  <c r="G1545" i="37"/>
  <c r="G1540" i="37"/>
  <c r="G1423" i="37"/>
  <c r="G1337" i="37"/>
  <c r="G1299" i="37"/>
  <c r="G1184" i="37"/>
  <c r="K49" i="42"/>
  <c r="H1475" i="37"/>
  <c r="G1475" i="37"/>
  <c r="D13" i="33"/>
  <c r="H1355" i="37"/>
  <c r="H1333" i="37"/>
  <c r="D1154" i="37"/>
  <c r="C1183" i="37"/>
  <c r="G299" i="3"/>
  <c r="H1113" i="37"/>
  <c r="G1113" i="37"/>
  <c r="H1065" i="37"/>
  <c r="G1065" i="37"/>
  <c r="H1057" i="37"/>
  <c r="G1057" i="37"/>
  <c r="D1215" i="37"/>
  <c r="H626" i="37"/>
  <c r="G626" i="37"/>
  <c r="H611" i="37"/>
  <c r="H593" i="37"/>
  <c r="H579" i="37"/>
  <c r="H568" i="37"/>
  <c r="G568" i="37"/>
  <c r="H557" i="37"/>
  <c r="H532" i="37"/>
  <c r="G532" i="37"/>
  <c r="C516" i="37"/>
  <c r="G204" i="3"/>
  <c r="G212" i="3"/>
  <c r="E212" i="3"/>
  <c r="B212" i="3"/>
  <c r="G208" i="3"/>
  <c r="E208" i="3"/>
  <c r="B208" i="3"/>
  <c r="G200" i="3"/>
  <c r="E200" i="3"/>
  <c r="B200" i="3"/>
  <c r="G194" i="3"/>
  <c r="E194" i="3"/>
  <c r="B194" i="3"/>
  <c r="H204" i="3"/>
  <c r="H466" i="37"/>
  <c r="H453" i="37"/>
  <c r="H351" i="37"/>
  <c r="D41" i="37"/>
  <c r="H41" i="37"/>
  <c r="E50" i="1"/>
  <c r="D40" i="37"/>
  <c r="H116" i="37"/>
  <c r="G116" i="37"/>
  <c r="H94" i="37"/>
  <c r="G94" i="37"/>
  <c r="H70" i="37"/>
  <c r="G70" i="37"/>
  <c r="H1211" i="37"/>
  <c r="G1580" i="37"/>
  <c r="H1580" i="37"/>
  <c r="G1555" i="37"/>
  <c r="G1550" i="37"/>
  <c r="G1236" i="37"/>
  <c r="G1104" i="37"/>
  <c r="G1066" i="37"/>
  <c r="G1034" i="37"/>
  <c r="G597" i="37"/>
  <c r="G581" i="37"/>
  <c r="G565" i="37"/>
  <c r="G557" i="37"/>
  <c r="G549" i="37"/>
  <c r="G501" i="37"/>
  <c r="G416" i="37"/>
  <c r="G378" i="37"/>
  <c r="G351" i="37"/>
  <c r="G295" i="37"/>
  <c r="G255" i="37"/>
  <c r="G135" i="37"/>
  <c r="G103" i="37"/>
  <c r="G79" i="37"/>
  <c r="G55" i="37"/>
  <c r="D402" i="1"/>
  <c r="H383" i="37"/>
  <c r="H359" i="37"/>
  <c r="D350" i="1"/>
  <c r="H307" i="37"/>
  <c r="H260" i="37"/>
  <c r="H232" i="37"/>
  <c r="H136" i="37"/>
  <c r="H108" i="37"/>
  <c r="H87" i="37"/>
  <c r="H64" i="37"/>
  <c r="H50" i="37"/>
  <c r="C19" i="37"/>
  <c r="H19" i="37"/>
  <c r="G195" i="3"/>
  <c r="E195" i="3"/>
  <c r="B195" i="3"/>
  <c r="C588" i="37"/>
  <c r="G201" i="3"/>
  <c r="E201" i="3"/>
  <c r="B201" i="3"/>
  <c r="C524" i="37"/>
  <c r="G216" i="3"/>
  <c r="E216" i="3"/>
  <c r="B216" i="3"/>
  <c r="G176" i="3"/>
  <c r="E176" i="3"/>
  <c r="B176" i="3"/>
  <c r="E56" i="1"/>
  <c r="D46" i="37"/>
  <c r="G623" i="37"/>
  <c r="G599" i="37"/>
  <c r="G575" i="37"/>
  <c r="G519" i="37"/>
  <c r="G489" i="37"/>
  <c r="G479" i="37"/>
  <c r="G463" i="37"/>
  <c r="G457" i="37"/>
  <c r="G441" i="37"/>
  <c r="G383" i="37"/>
  <c r="G264" i="37"/>
  <c r="G232" i="37"/>
  <c r="G64" i="37"/>
  <c r="G58" i="37"/>
  <c r="H392" i="37"/>
  <c r="H378" i="37"/>
  <c r="H340" i="37"/>
  <c r="H326" i="37"/>
  <c r="G326" i="37"/>
  <c r="H275" i="37"/>
  <c r="H243" i="37"/>
  <c r="H227" i="37"/>
  <c r="H215" i="37"/>
  <c r="H198" i="37"/>
  <c r="G198" i="37"/>
  <c r="H67" i="37"/>
  <c r="E112" i="1"/>
  <c r="D102" i="37"/>
  <c r="E88" i="1"/>
  <c r="D78" i="37"/>
  <c r="H121" i="37"/>
  <c r="H103" i="37"/>
  <c r="H79" i="37"/>
  <c r="H61" i="37"/>
  <c r="H47" i="37"/>
  <c r="H36" i="37"/>
  <c r="C13" i="37"/>
  <c r="H13" i="37"/>
  <c r="G198" i="3"/>
  <c r="E198" i="3"/>
  <c r="B198" i="3"/>
  <c r="G202" i="3"/>
  <c r="G183" i="3"/>
  <c r="E183" i="3"/>
  <c r="B183" i="3"/>
  <c r="G168" i="3"/>
  <c r="E168" i="3"/>
  <c r="B168" i="3"/>
  <c r="H202" i="3"/>
  <c r="E202" i="3"/>
  <c r="B202" i="3"/>
  <c r="H171" i="3"/>
  <c r="E171" i="3"/>
  <c r="B171" i="3"/>
  <c r="G171" i="3"/>
  <c r="C460" i="37"/>
  <c r="H460" i="37"/>
  <c r="D56" i="1"/>
  <c r="G593" i="37"/>
  <c r="G537" i="37"/>
  <c r="G529" i="37"/>
  <c r="G513" i="37"/>
  <c r="G472" i="37"/>
  <c r="G466" i="37"/>
  <c r="G424" i="37"/>
  <c r="G392" i="37"/>
  <c r="G343" i="37"/>
  <c r="G340" i="37"/>
  <c r="G260" i="37"/>
  <c r="G215" i="37"/>
  <c r="G108" i="37"/>
  <c r="G87" i="37"/>
  <c r="G47" i="37"/>
  <c r="G611" i="37"/>
  <c r="G579" i="37"/>
  <c r="G571" i="37"/>
  <c r="G449" i="37"/>
  <c r="G359" i="37"/>
  <c r="G312" i="37"/>
  <c r="G306" i="37"/>
  <c r="G240" i="37"/>
  <c r="G224" i="37"/>
  <c r="G136" i="37"/>
  <c r="G50" i="37"/>
  <c r="G36" i="37"/>
  <c r="G329" i="37"/>
  <c r="G321" i="37"/>
  <c r="G249" i="37"/>
  <c r="G193" i="37"/>
  <c r="G73" i="37"/>
  <c r="G41" i="37"/>
  <c r="G33" i="37"/>
  <c r="G25" i="37"/>
  <c r="G475" i="37"/>
  <c r="G467" i="37"/>
  <c r="G395" i="37"/>
  <c r="G347" i="37"/>
  <c r="G331" i="37"/>
  <c r="G307" i="37"/>
  <c r="G299" i="37"/>
  <c r="G275" i="37"/>
  <c r="G243" i="37"/>
  <c r="G227" i="37"/>
  <c r="G67" i="37"/>
  <c r="G19" i="37"/>
  <c r="G453" i="37"/>
  <c r="G429" i="37"/>
  <c r="G421" i="37"/>
  <c r="G397" i="37"/>
  <c r="G269" i="37"/>
  <c r="G221" i="37"/>
  <c r="G61" i="37"/>
  <c r="G13" i="37"/>
  <c r="H848" i="37"/>
  <c r="H832" i="37"/>
  <c r="H816" i="37"/>
  <c r="H800" i="37"/>
  <c r="H784" i="37"/>
  <c r="H768" i="37"/>
  <c r="H753" i="37"/>
  <c r="H745" i="37"/>
  <c r="H737" i="37"/>
  <c r="H729" i="37"/>
  <c r="H721" i="37"/>
  <c r="H705" i="37"/>
  <c r="H697" i="37"/>
  <c r="H689" i="37"/>
  <c r="H681" i="37"/>
  <c r="H673" i="37"/>
  <c r="H665" i="37"/>
  <c r="H657" i="37"/>
  <c r="H649" i="37"/>
  <c r="E158" i="3"/>
  <c r="B158" i="3"/>
  <c r="E150" i="3"/>
  <c r="B150" i="3"/>
  <c r="E142" i="3"/>
  <c r="B142" i="3"/>
  <c r="E134" i="3"/>
  <c r="B134" i="3"/>
  <c r="E126" i="3"/>
  <c r="B126" i="3"/>
  <c r="E118" i="3"/>
  <c r="B118" i="3"/>
  <c r="E110" i="3"/>
  <c r="B110" i="3"/>
  <c r="E102" i="3"/>
  <c r="B102" i="3"/>
  <c r="E94" i="3"/>
  <c r="B94" i="3"/>
  <c r="E86" i="3"/>
  <c r="B86" i="3"/>
  <c r="E78" i="3"/>
  <c r="B78" i="3"/>
  <c r="E70" i="3"/>
  <c r="B70" i="3"/>
  <c r="E62" i="3"/>
  <c r="B62" i="3"/>
  <c r="E54" i="3"/>
  <c r="B54" i="3"/>
  <c r="E46" i="3"/>
  <c r="B46" i="3"/>
  <c r="E38" i="3"/>
  <c r="B38" i="3"/>
  <c r="E29" i="3"/>
  <c r="B29" i="3"/>
  <c r="H852" i="37"/>
  <c r="H836" i="37"/>
  <c r="H820" i="37"/>
  <c r="H804" i="37"/>
  <c r="H788" i="37"/>
  <c r="H772" i="37"/>
  <c r="E66" i="3"/>
  <c r="B66" i="3"/>
  <c r="E58" i="3"/>
  <c r="B58" i="3"/>
  <c r="E42" i="3"/>
  <c r="B42" i="3"/>
  <c r="E34" i="3"/>
  <c r="B34" i="3"/>
  <c r="E25" i="3"/>
  <c r="B25" i="3"/>
  <c r="G182" i="3"/>
  <c r="E182" i="3"/>
  <c r="B182" i="3"/>
  <c r="G172" i="3"/>
  <c r="E172" i="3"/>
  <c r="B172" i="3"/>
  <c r="G187" i="3"/>
  <c r="H180" i="3"/>
  <c r="G189" i="3"/>
  <c r="E189" i="3"/>
  <c r="B189" i="3"/>
  <c r="G173" i="3"/>
  <c r="E173" i="3"/>
  <c r="B173" i="3"/>
  <c r="G178" i="3"/>
  <c r="E178" i="3"/>
  <c r="B178" i="3"/>
  <c r="G184" i="3"/>
  <c r="E184" i="3"/>
  <c r="B184" i="3"/>
  <c r="H187" i="3"/>
  <c r="G190" i="3"/>
  <c r="E190" i="3"/>
  <c r="B190" i="3"/>
  <c r="C414" i="37"/>
  <c r="F426" i="1"/>
  <c r="C102" i="37"/>
  <c r="F112" i="1"/>
  <c r="H212" i="37"/>
  <c r="G212" i="37"/>
  <c r="C587" i="37"/>
  <c r="F599" i="1"/>
  <c r="C1167" i="37"/>
  <c r="G298" i="3"/>
  <c r="F195" i="27"/>
  <c r="H4" i="37"/>
  <c r="G4" i="37"/>
  <c r="C509" i="37"/>
  <c r="F521" i="1"/>
  <c r="H620" i="37"/>
  <c r="G620" i="37"/>
  <c r="D3" i="37"/>
  <c r="C346" i="37"/>
  <c r="F357" i="1"/>
  <c r="C574" i="37"/>
  <c r="F586" i="1"/>
  <c r="D1167" i="37"/>
  <c r="E181" i="27"/>
  <c r="K46" i="42"/>
  <c r="H298" i="3"/>
  <c r="H524" i="37"/>
  <c r="G524" i="37"/>
  <c r="C391" i="37"/>
  <c r="F402" i="1"/>
  <c r="C259" i="37"/>
  <c r="F269" i="1"/>
  <c r="C619" i="37"/>
  <c r="F631" i="1"/>
  <c r="G1127" i="37"/>
  <c r="H1127" i="37"/>
  <c r="C561" i="37"/>
  <c r="F573" i="1"/>
  <c r="D1183" i="37"/>
  <c r="H1183" i="37"/>
  <c r="H299" i="3"/>
  <c r="E299" i="3"/>
  <c r="B299" i="3"/>
  <c r="C294" i="37"/>
  <c r="D304" i="1"/>
  <c r="F305" i="1"/>
  <c r="D415" i="37"/>
  <c r="E426" i="1"/>
  <c r="C46" i="37"/>
  <c r="F56" i="1"/>
  <c r="C339" i="37"/>
  <c r="F350" i="1"/>
  <c r="H516" i="37"/>
  <c r="G516" i="37"/>
  <c r="G1183" i="37"/>
  <c r="C40" i="37"/>
  <c r="F50" i="1"/>
  <c r="D346" i="37"/>
  <c r="D523" i="37"/>
  <c r="E534" i="1"/>
  <c r="C3" i="37"/>
  <c r="F13" i="1"/>
  <c r="C248" i="37"/>
  <c r="F258" i="1"/>
  <c r="C1215" i="37"/>
  <c r="G1215" i="37"/>
  <c r="F243" i="27"/>
  <c r="C220" i="37"/>
  <c r="F230" i="1"/>
  <c r="C1096" i="37"/>
  <c r="F124" i="27"/>
  <c r="H588" i="37"/>
  <c r="G588" i="37"/>
  <c r="C1437" i="37"/>
  <c r="G460" i="37"/>
  <c r="C78" i="37"/>
  <c r="F88" i="1"/>
  <c r="C211" i="37"/>
  <c r="F221" i="1"/>
  <c r="E304" i="1"/>
  <c r="C478" i="37"/>
  <c r="F490" i="1"/>
  <c r="C523" i="37"/>
  <c r="D534" i="1"/>
  <c r="F535" i="1"/>
  <c r="C1056" i="37"/>
  <c r="F84" i="27"/>
  <c r="H249" i="37"/>
  <c r="C1112" i="37"/>
  <c r="F140" i="27"/>
  <c r="H523" i="37"/>
  <c r="G523" i="37"/>
  <c r="H1437" i="37"/>
  <c r="G1437" i="37"/>
  <c r="H478" i="37"/>
  <c r="G478" i="37"/>
  <c r="H220" i="37"/>
  <c r="G220" i="37"/>
  <c r="H40" i="37"/>
  <c r="G40" i="37"/>
  <c r="D414" i="37"/>
  <c r="E641" i="1"/>
  <c r="D629" i="37"/>
  <c r="H294" i="37"/>
  <c r="G294" i="37"/>
  <c r="H346" i="37"/>
  <c r="G346" i="37"/>
  <c r="E298" i="3"/>
  <c r="B298" i="3"/>
  <c r="H1112" i="37"/>
  <c r="G1112" i="37"/>
  <c r="C522" i="37"/>
  <c r="F534" i="1"/>
  <c r="D642" i="1"/>
  <c r="D293" i="37"/>
  <c r="H211" i="37"/>
  <c r="G211" i="37"/>
  <c r="H1215" i="37"/>
  <c r="H46" i="37"/>
  <c r="G46" i="37"/>
  <c r="G415" i="37"/>
  <c r="H415" i="37"/>
  <c r="H619" i="37"/>
  <c r="G619" i="37"/>
  <c r="H574" i="37"/>
  <c r="G574" i="37"/>
  <c r="G1167" i="37"/>
  <c r="H1167" i="37"/>
  <c r="H587" i="37"/>
  <c r="G587" i="37"/>
  <c r="D641" i="1"/>
  <c r="H1096" i="37"/>
  <c r="G1096" i="37"/>
  <c r="H561" i="37"/>
  <c r="G561" i="37"/>
  <c r="H391" i="37"/>
  <c r="G391" i="37"/>
  <c r="D1153" i="37"/>
  <c r="H102" i="37"/>
  <c r="G102" i="37"/>
  <c r="H3" i="37"/>
  <c r="G3" i="37"/>
  <c r="H339" i="37"/>
  <c r="G339" i="37"/>
  <c r="H78" i="37"/>
  <c r="G78" i="37"/>
  <c r="H248" i="37"/>
  <c r="G248" i="37"/>
  <c r="D522" i="37"/>
  <c r="E642" i="1"/>
  <c r="D630" i="37"/>
  <c r="C293" i="37"/>
  <c r="F304" i="1"/>
  <c r="H259" i="37"/>
  <c r="G259" i="37"/>
  <c r="H509" i="37"/>
  <c r="G509" i="37"/>
  <c r="H414" i="37"/>
  <c r="G414" i="37"/>
  <c r="H293" i="37"/>
  <c r="G293" i="37"/>
  <c r="C629" i="37"/>
  <c r="F641" i="1"/>
  <c r="C630" i="37"/>
  <c r="F642" i="1"/>
  <c r="H522" i="37"/>
  <c r="G522" i="37"/>
  <c r="H630" i="37"/>
  <c r="G630" i="37"/>
  <c r="H629" i="37"/>
  <c r="G629" i="37"/>
  <c r="H719" i="37"/>
  <c r="G713" i="37"/>
  <c r="F224" i="3"/>
  <c r="B224" i="3"/>
  <c r="E44" i="3"/>
  <c r="B44" i="3"/>
  <c r="H709" i="37"/>
  <c r="E369" i="1"/>
  <c r="D358" i="37"/>
  <c r="F375" i="1"/>
  <c r="D364" i="37"/>
  <c r="H364" i="37"/>
  <c r="E279" i="3"/>
  <c r="B279" i="3"/>
  <c r="H288" i="37"/>
  <c r="F293" i="1"/>
  <c r="E50" i="3"/>
  <c r="B50" i="3"/>
  <c r="F228" i="3"/>
  <c r="B228" i="3"/>
  <c r="F226" i="3"/>
  <c r="B226" i="3"/>
  <c r="E45" i="3"/>
  <c r="B45" i="3"/>
  <c r="E169" i="1"/>
  <c r="D159" i="37"/>
  <c r="F183" i="1"/>
  <c r="H172" i="37"/>
  <c r="H165" i="37"/>
  <c r="G166" i="37"/>
  <c r="H155" i="37"/>
  <c r="G157" i="37"/>
  <c r="F223" i="3"/>
  <c r="B223" i="3"/>
  <c r="G152" i="37"/>
  <c r="E158" i="1"/>
  <c r="G210" i="3"/>
  <c r="E210" i="3"/>
  <c r="B210" i="3"/>
  <c r="E139" i="1"/>
  <c r="G191" i="3"/>
  <c r="E191" i="3"/>
  <c r="B191" i="3"/>
  <c r="H130" i="37"/>
  <c r="E12" i="1"/>
  <c r="E418" i="1"/>
  <c r="H125" i="37"/>
  <c r="G121" i="37"/>
  <c r="H645" i="37"/>
  <c r="G645" i="37"/>
  <c r="G641" i="37"/>
  <c r="G386" i="37"/>
  <c r="H386" i="37"/>
  <c r="G373" i="37"/>
  <c r="H373" i="37"/>
  <c r="D369" i="1"/>
  <c r="G364" i="37"/>
  <c r="G206" i="37"/>
  <c r="H206" i="37"/>
  <c r="D202" i="1"/>
  <c r="F194" i="1"/>
  <c r="H184" i="37"/>
  <c r="G184" i="37"/>
  <c r="H173" i="37"/>
  <c r="G173" i="37"/>
  <c r="D169" i="1"/>
  <c r="C159" i="37"/>
  <c r="H159" i="37"/>
  <c r="G165" i="37"/>
  <c r="H160" i="37"/>
  <c r="G160" i="37"/>
  <c r="F159" i="1"/>
  <c r="G149" i="37"/>
  <c r="H149" i="37"/>
  <c r="D158" i="1"/>
  <c r="G130" i="37"/>
  <c r="F134" i="1"/>
  <c r="G124" i="37"/>
  <c r="H124" i="37"/>
  <c r="D130" i="1"/>
  <c r="E356" i="1"/>
  <c r="E414" i="1"/>
  <c r="D403" i="37"/>
  <c r="F369" i="1"/>
  <c r="E413" i="1"/>
  <c r="D402" i="37"/>
  <c r="D148" i="37"/>
  <c r="E157" i="1"/>
  <c r="D129" i="37"/>
  <c r="F139" i="1"/>
  <c r="D2" i="37"/>
  <c r="K39" i="42"/>
  <c r="D407" i="37"/>
  <c r="E645" i="1"/>
  <c r="D356" i="1"/>
  <c r="C358" i="37"/>
  <c r="D414" i="1"/>
  <c r="F356" i="1"/>
  <c r="C345" i="37"/>
  <c r="D413" i="1"/>
  <c r="H358" i="37"/>
  <c r="G358" i="37"/>
  <c r="C192" i="37"/>
  <c r="F202" i="1"/>
  <c r="F169" i="1"/>
  <c r="G159" i="37"/>
  <c r="H24" i="3"/>
  <c r="F158" i="1"/>
  <c r="G24" i="3"/>
  <c r="D157" i="1"/>
  <c r="C148" i="37"/>
  <c r="F130" i="1"/>
  <c r="D12" i="1"/>
  <c r="C120" i="37"/>
  <c r="D345" i="37"/>
  <c r="D147" i="37"/>
  <c r="K40" i="42"/>
  <c r="H129" i="37"/>
  <c r="G129" i="37"/>
  <c r="D633" i="37"/>
  <c r="C402" i="37"/>
  <c r="F413" i="1"/>
  <c r="H345" i="37"/>
  <c r="G345" i="37"/>
  <c r="C403" i="37"/>
  <c r="F414" i="1"/>
  <c r="H192" i="37"/>
  <c r="G192" i="37"/>
  <c r="G148" i="37"/>
  <c r="H148" i="37"/>
  <c r="F157" i="1"/>
  <c r="C147" i="37"/>
  <c r="J40" i="42"/>
  <c r="C2" i="37"/>
  <c r="D418" i="1"/>
  <c r="J39" i="42"/>
  <c r="F12" i="1"/>
  <c r="G120" i="37"/>
  <c r="H120" i="37"/>
  <c r="G403" i="37"/>
  <c r="H403" i="37"/>
  <c r="H402" i="37"/>
  <c r="G402" i="37"/>
  <c r="H147" i="37"/>
  <c r="G147" i="37"/>
  <c r="C407" i="37"/>
  <c r="F418" i="1"/>
  <c r="D645" i="1"/>
  <c r="H2" i="37"/>
  <c r="G2" i="37"/>
  <c r="F645" i="1"/>
  <c r="C633" i="37"/>
  <c r="H407" i="37"/>
  <c r="G407" i="37"/>
  <c r="H633" i="37"/>
  <c r="G633" i="37"/>
  <c r="H1266" i="37"/>
  <c r="H1241" i="37"/>
  <c r="H1235" i="37"/>
  <c r="G1235" i="37"/>
  <c r="E286" i="3"/>
  <c r="B286" i="3"/>
  <c r="E285" i="3"/>
  <c r="B285" i="3"/>
  <c r="E297" i="3"/>
  <c r="B297" i="3"/>
  <c r="G1157" i="37"/>
  <c r="H1148" i="37"/>
  <c r="E294" i="3"/>
  <c r="B294" i="3"/>
  <c r="E291" i="3"/>
  <c r="B291" i="3"/>
  <c r="G1056" i="37"/>
  <c r="E74" i="27"/>
  <c r="F51" i="27"/>
  <c r="G1023" i="37"/>
  <c r="F35" i="27"/>
  <c r="H1007" i="37"/>
  <c r="E18" i="27"/>
  <c r="E13" i="27"/>
  <c r="D990" i="37"/>
  <c r="G990" i="37"/>
  <c r="F25" i="27"/>
  <c r="H1003" i="37"/>
  <c r="F14" i="27"/>
  <c r="G1223" i="37"/>
  <c r="F244" i="27"/>
  <c r="G1216" i="37"/>
  <c r="H1216" i="37"/>
  <c r="D181" i="27"/>
  <c r="F181" i="27"/>
  <c r="G296" i="3"/>
  <c r="E296" i="3"/>
  <c r="B296" i="3"/>
  <c r="G1154" i="37"/>
  <c r="H1154" i="37"/>
  <c r="J46" i="42"/>
  <c r="F182" i="27"/>
  <c r="C1153" i="37"/>
  <c r="G1148" i="37"/>
  <c r="G1124" i="37"/>
  <c r="H1124" i="37"/>
  <c r="F152" i="27"/>
  <c r="H1048" i="37"/>
  <c r="G1048" i="37"/>
  <c r="F76" i="27"/>
  <c r="D75" i="27"/>
  <c r="H1041" i="37"/>
  <c r="G1041" i="37"/>
  <c r="F69" i="27"/>
  <c r="G1030" i="37"/>
  <c r="H1030" i="37"/>
  <c r="H1023" i="37"/>
  <c r="G1013" i="37"/>
  <c r="H1013" i="37"/>
  <c r="G1007" i="37"/>
  <c r="H991" i="37"/>
  <c r="G991" i="37"/>
  <c r="F19" i="27"/>
  <c r="D18" i="27"/>
  <c r="D13" i="27"/>
  <c r="H986" i="37"/>
  <c r="G986" i="37"/>
  <c r="K45" i="42"/>
  <c r="D1046" i="37"/>
  <c r="G1153" i="37"/>
  <c r="H1153" i="37"/>
  <c r="F75" i="27"/>
  <c r="D74" i="27"/>
  <c r="D12" i="27"/>
  <c r="C1047" i="37"/>
  <c r="C990" i="37"/>
  <c r="F18" i="27"/>
  <c r="J44" i="42"/>
  <c r="C985" i="37"/>
  <c r="G1047" i="37"/>
  <c r="H1047" i="37"/>
  <c r="C1046" i="37"/>
  <c r="J45" i="42"/>
  <c r="F74" i="27"/>
  <c r="H990" i="37"/>
  <c r="C984" i="37"/>
  <c r="H1046" i="37"/>
  <c r="G1046" i="37"/>
  <c r="G1324" i="37"/>
  <c r="G1579" i="37"/>
  <c r="H1502" i="37"/>
  <c r="H1578" i="37"/>
  <c r="D31" i="47"/>
  <c r="C1499" i="37"/>
  <c r="G1491" i="37"/>
  <c r="C1435" i="37"/>
  <c r="H1324" i="37"/>
  <c r="E148" i="36"/>
  <c r="G1561" i="37"/>
  <c r="H1536" i="37"/>
  <c r="H1531" i="37"/>
  <c r="G1576" i="37"/>
  <c r="G1560" i="37"/>
  <c r="H1560" i="37"/>
  <c r="D56" i="47"/>
  <c r="C1524" i="37"/>
  <c r="G1524" i="37"/>
  <c r="H1535" i="37"/>
  <c r="G1535" i="37"/>
  <c r="H1530" i="37"/>
  <c r="G1530" i="37"/>
  <c r="G1504" i="37"/>
  <c r="G1499" i="37"/>
  <c r="H1499" i="37"/>
  <c r="G1501" i="37"/>
  <c r="H1501" i="37"/>
  <c r="H1486" i="37"/>
  <c r="D13" i="47"/>
  <c r="C1481" i="37"/>
  <c r="G1481" i="37"/>
  <c r="H1483" i="37"/>
  <c r="G1483" i="37"/>
  <c r="H1480" i="37"/>
  <c r="D1453" i="37"/>
  <c r="D1436" i="37"/>
  <c r="D12" i="33"/>
  <c r="C1453" i="37"/>
  <c r="J56" i="42"/>
  <c r="C1454" i="37"/>
  <c r="D1322" i="37"/>
  <c r="D1435" i="37"/>
  <c r="K47" i="42"/>
  <c r="E180" i="27"/>
  <c r="D1152" i="37"/>
  <c r="D1214" i="37"/>
  <c r="H1227" i="37"/>
  <c r="G1227" i="37"/>
  <c r="D250" i="27"/>
  <c r="F255" i="27"/>
  <c r="D985" i="37"/>
  <c r="E12" i="27"/>
  <c r="F13" i="27"/>
  <c r="K44" i="42"/>
  <c r="H997" i="37"/>
  <c r="G997" i="37"/>
  <c r="F218" i="3"/>
  <c r="B218" i="3"/>
  <c r="G649" i="37"/>
  <c r="B26" i="3"/>
  <c r="F26" i="3"/>
  <c r="G647" i="37"/>
  <c r="E24" i="3"/>
  <c r="B24" i="3"/>
  <c r="E280" i="3"/>
  <c r="B280" i="3"/>
  <c r="B197" i="3"/>
  <c r="E650" i="1"/>
  <c r="D638" i="37"/>
  <c r="H405" i="37"/>
  <c r="E649" i="1"/>
  <c r="D637" i="37"/>
  <c r="F423" i="1"/>
  <c r="H289" i="37"/>
  <c r="G289" i="37"/>
  <c r="G411" i="37"/>
  <c r="H411" i="37"/>
  <c r="H412" i="37"/>
  <c r="G412" i="37"/>
  <c r="D649" i="1"/>
  <c r="F422" i="1"/>
  <c r="D650" i="1"/>
  <c r="G413" i="37"/>
  <c r="H413" i="37"/>
  <c r="F424" i="1"/>
  <c r="E295" i="1"/>
  <c r="E297" i="1"/>
  <c r="D287" i="37"/>
  <c r="G282" i="37"/>
  <c r="E296" i="1"/>
  <c r="D286" i="37"/>
  <c r="D285" i="37"/>
  <c r="E419" i="1"/>
  <c r="F294" i="1"/>
  <c r="D295" i="1"/>
  <c r="G284" i="37"/>
  <c r="H284" i="37"/>
  <c r="G283" i="37"/>
  <c r="H283" i="37"/>
  <c r="F295" i="1"/>
  <c r="H5" i="3"/>
  <c r="E5" i="3"/>
  <c r="B5" i="3"/>
  <c r="B7" i="47"/>
  <c r="B7" i="1"/>
  <c r="B7" i="27"/>
  <c r="B7" i="36"/>
  <c r="E204" i="3"/>
  <c r="B204" i="3"/>
  <c r="E205" i="3"/>
  <c r="B205" i="3"/>
  <c r="H186" i="3"/>
  <c r="E186" i="3"/>
  <c r="B186" i="3"/>
  <c r="E180" i="3"/>
  <c r="B180" i="3"/>
  <c r="I7" i="3"/>
  <c r="L7" i="3"/>
  <c r="F7" i="3"/>
  <c r="F4" i="3"/>
  <c r="G7" i="3"/>
  <c r="E7" i="3"/>
  <c r="E187" i="3"/>
  <c r="B187" i="3"/>
  <c r="E185" i="3"/>
  <c r="B185" i="3"/>
  <c r="B284" i="3"/>
  <c r="F304" i="3"/>
  <c r="F148" i="36"/>
  <c r="K53" i="42"/>
  <c r="H1524" i="37"/>
  <c r="D50" i="47"/>
  <c r="H1481" i="37"/>
  <c r="D49" i="47"/>
  <c r="H1454" i="37"/>
  <c r="G1454" i="37"/>
  <c r="H1453" i="37"/>
  <c r="G1453" i="37"/>
  <c r="C1436" i="37"/>
  <c r="J55" i="42"/>
  <c r="G1435" i="37"/>
  <c r="H1435" i="37"/>
  <c r="H1322" i="37"/>
  <c r="B29" i="42"/>
  <c r="G1322" i="37"/>
  <c r="E4" i="36"/>
  <c r="L35" i="37"/>
  <c r="G310" i="3"/>
  <c r="E310" i="3"/>
  <c r="B310" i="3"/>
  <c r="C1222" i="37"/>
  <c r="F250" i="27"/>
  <c r="D242" i="27"/>
  <c r="H282" i="3"/>
  <c r="D984" i="37"/>
  <c r="F12" i="27"/>
  <c r="H985" i="37"/>
  <c r="G985" i="37"/>
  <c r="C637" i="37"/>
  <c r="F649" i="1"/>
  <c r="F650" i="1"/>
  <c r="C638" i="37"/>
  <c r="E420" i="1"/>
  <c r="D409" i="37"/>
  <c r="E421" i="1"/>
  <c r="D410" i="37"/>
  <c r="D408" i="37"/>
  <c r="E646" i="1"/>
  <c r="D296" i="1"/>
  <c r="C285" i="37"/>
  <c r="D419" i="1"/>
  <c r="D297" i="1"/>
  <c r="B7" i="3"/>
  <c r="G309" i="3"/>
  <c r="E309" i="3"/>
  <c r="E308" i="3"/>
  <c r="E29" i="42"/>
  <c r="G303" i="3"/>
  <c r="E303" i="3"/>
  <c r="B303" i="3"/>
  <c r="C1518" i="37"/>
  <c r="K62" i="42"/>
  <c r="C1517" i="37"/>
  <c r="B33" i="42"/>
  <c r="N3" i="3"/>
  <c r="K61" i="42"/>
  <c r="G302" i="3"/>
  <c r="E302" i="3"/>
  <c r="B302" i="3"/>
  <c r="H1517" i="37"/>
  <c r="G1517" i="37"/>
  <c r="G1436" i="37"/>
  <c r="D4" i="33"/>
  <c r="L36" i="37"/>
  <c r="G307" i="3"/>
  <c r="E307" i="3"/>
  <c r="B307" i="3"/>
  <c r="H1436" i="37"/>
  <c r="K4" i="37"/>
  <c r="L4" i="37"/>
  <c r="K3" i="3"/>
  <c r="H1222" i="37"/>
  <c r="G1222" i="37"/>
  <c r="C1214" i="37"/>
  <c r="J47" i="42"/>
  <c r="D180" i="27"/>
  <c r="F242" i="27"/>
  <c r="H984" i="37"/>
  <c r="G984" i="37"/>
  <c r="G637" i="37"/>
  <c r="H637" i="37"/>
  <c r="G638" i="37"/>
  <c r="H638" i="37"/>
  <c r="E648" i="1"/>
  <c r="E647" i="1"/>
  <c r="D634" i="37"/>
  <c r="C286" i="37"/>
  <c r="F296" i="1"/>
  <c r="C287" i="37"/>
  <c r="F297" i="1"/>
  <c r="D420" i="1"/>
  <c r="C408" i="37"/>
  <c r="D421" i="1"/>
  <c r="F419" i="1"/>
  <c r="D646" i="1"/>
  <c r="H285" i="37"/>
  <c r="G285" i="37"/>
  <c r="B309" i="3"/>
  <c r="G1518" i="37"/>
  <c r="C4" i="47"/>
  <c r="L37" i="37"/>
  <c r="H1518" i="37"/>
  <c r="G301" i="3"/>
  <c r="E301" i="3"/>
  <c r="K6" i="37"/>
  <c r="G306" i="3"/>
  <c r="E306" i="3"/>
  <c r="B306" i="3"/>
  <c r="G305" i="3"/>
  <c r="E305" i="3"/>
  <c r="C1152" i="37"/>
  <c r="F180" i="27"/>
  <c r="G282" i="3"/>
  <c r="E282" i="3"/>
  <c r="B282" i="3"/>
  <c r="G288" i="3"/>
  <c r="E288" i="3"/>
  <c r="H1214" i="37"/>
  <c r="G1214" i="37"/>
  <c r="D635" i="37"/>
  <c r="E651" i="1"/>
  <c r="E652" i="1"/>
  <c r="D636" i="37"/>
  <c r="C409" i="37"/>
  <c r="F420" i="1"/>
  <c r="G286" i="37"/>
  <c r="H286" i="37"/>
  <c r="C410" i="37"/>
  <c r="F421" i="1"/>
  <c r="G287" i="37"/>
  <c r="H287" i="37"/>
  <c r="H408" i="37"/>
  <c r="G408" i="37"/>
  <c r="C634" i="37"/>
  <c r="F646" i="1"/>
  <c r="D648" i="1"/>
  <c r="D647" i="1"/>
  <c r="B301" i="3"/>
  <c r="E300" i="3"/>
  <c r="E33" i="42"/>
  <c r="E304" i="3"/>
  <c r="E31" i="42"/>
  <c r="B305" i="3"/>
  <c r="G1152" i="37"/>
  <c r="H1152" i="37"/>
  <c r="B27" i="42"/>
  <c r="D640" i="37"/>
  <c r="K42" i="42"/>
  <c r="D639" i="37"/>
  <c r="K41" i="42"/>
  <c r="H634" i="37"/>
  <c r="G634" i="37"/>
  <c r="F648" i="1"/>
  <c r="C636" i="37"/>
  <c r="D652" i="1"/>
  <c r="F647" i="1"/>
  <c r="Q19" i="3"/>
  <c r="C635" i="37"/>
  <c r="D651" i="1"/>
  <c r="H410" i="37"/>
  <c r="G410" i="37"/>
  <c r="H409" i="37"/>
  <c r="G409" i="37"/>
  <c r="K3" i="37"/>
  <c r="M3" i="3"/>
  <c r="L3" i="37"/>
  <c r="H635" i="37"/>
  <c r="G635" i="37"/>
  <c r="H636" i="37"/>
  <c r="G636" i="37"/>
  <c r="J41" i="42"/>
  <c r="C639" i="37"/>
  <c r="F651" i="1"/>
  <c r="G164" i="3"/>
  <c r="E164" i="3"/>
  <c r="B164" i="3"/>
  <c r="C640" i="37"/>
  <c r="F652" i="1"/>
  <c r="J42" i="42"/>
  <c r="G640" i="37"/>
  <c r="E4" i="1"/>
  <c r="L33" i="37"/>
  <c r="H640" i="37"/>
  <c r="G639" i="37"/>
  <c r="B25" i="42"/>
  <c r="H639" i="37"/>
  <c r="H165" i="3"/>
  <c r="G165" i="3"/>
  <c r="E165" i="3"/>
  <c r="B165" i="3"/>
  <c r="J3" i="3"/>
  <c r="K2" i="37"/>
  <c r="L2" i="37"/>
  <c r="H19" i="3"/>
  <c r="I11" i="3"/>
  <c r="H20" i="3"/>
  <c r="I9" i="3"/>
  <c r="J14" i="3"/>
  <c r="J10" i="3"/>
  <c r="I15" i="3"/>
  <c r="H6" i="3"/>
  <c r="E6" i="3"/>
  <c r="B6" i="3"/>
  <c r="H22" i="3"/>
  <c r="J13" i="3"/>
  <c r="M278" i="3"/>
  <c r="I16" i="3"/>
  <c r="J12" i="3"/>
  <c r="H21" i="3"/>
  <c r="K13" i="3"/>
  <c r="M20" i="3"/>
  <c r="J17" i="3"/>
  <c r="L19" i="3"/>
  <c r="J21" i="3"/>
  <c r="K16" i="3"/>
  <c r="J15" i="3"/>
  <c r="G21" i="3"/>
  <c r="K11" i="3"/>
  <c r="J16" i="3"/>
  <c r="G22" i="3"/>
  <c r="E22" i="3"/>
  <c r="B22" i="3"/>
  <c r="I12" i="3"/>
  <c r="L20" i="3"/>
  <c r="K10" i="3"/>
  <c r="I17" i="3"/>
  <c r="I21" i="3"/>
  <c r="K12" i="3"/>
  <c r="L278" i="3"/>
  <c r="M19" i="3"/>
  <c r="K17" i="3"/>
  <c r="I13" i="3"/>
  <c r="K14" i="3"/>
  <c r="I10" i="3"/>
  <c r="K9" i="3"/>
  <c r="J9" i="3"/>
  <c r="J11" i="3"/>
  <c r="G20" i="3"/>
  <c r="K15" i="3"/>
  <c r="G19" i="3"/>
  <c r="E19" i="3"/>
  <c r="E13" i="3"/>
  <c r="B13" i="3"/>
  <c r="F278" i="3"/>
  <c r="B278" i="3"/>
  <c r="F20" i="3"/>
  <c r="E20" i="3"/>
  <c r="E10" i="3"/>
  <c r="B10" i="3"/>
  <c r="E16" i="3"/>
  <c r="B16" i="3"/>
  <c r="E9" i="3"/>
  <c r="E15" i="3"/>
  <c r="B15" i="3"/>
  <c r="E12" i="3"/>
  <c r="B12" i="3"/>
  <c r="E21" i="3"/>
  <c r="B21" i="3"/>
  <c r="F19" i="3"/>
  <c r="E11" i="3"/>
  <c r="B11" i="3"/>
  <c r="E17" i="3"/>
  <c r="B17" i="3"/>
  <c r="E14" i="3"/>
  <c r="B14" i="3"/>
  <c r="F18" i="3"/>
  <c r="B20" i="3"/>
  <c r="E18" i="3"/>
  <c r="B9" i="3"/>
  <c r="B19" i="3"/>
  <c r="H1278" i="37"/>
  <c r="B288" i="3"/>
  <c r="L28" i="37"/>
  <c r="G8" i="3"/>
  <c r="E8" i="3"/>
  <c r="K28" i="37"/>
  <c r="E4" i="27"/>
  <c r="L34" i="37"/>
  <c r="J6" i="42"/>
  <c r="G289" i="3"/>
  <c r="E289" i="3"/>
  <c r="K29" i="37"/>
  <c r="L29" i="37"/>
  <c r="B8" i="3"/>
  <c r="E4" i="3"/>
  <c r="B289" i="3"/>
  <c r="E281" i="3"/>
  <c r="E27" i="42"/>
  <c r="B220" i="3" l="1"/>
  <c r="F23" i="3"/>
  <c r="F3" i="3" s="1"/>
  <c r="B30" i="3"/>
  <c r="E23" i="3"/>
  <c r="E25" i="42" l="1"/>
  <c r="E3" i="3"/>
  <c r="L30" i="37" l="1"/>
  <c r="K30" i="37"/>
  <c r="H35" i="42"/>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<sst xmlns="http://schemas.openxmlformats.org/spreadsheetml/2006/main" count="4815" uniqueCount="4337">
  <si>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</si>
  <si>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</si>
  <si>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</si>
  <si>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</si>
  <si>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</si>
  <si>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</si>
  <si>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</si>
  <si>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</si>
  <si>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</si>
  <si>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</si>
  <si>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</si>
  <si>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</si>
  <si>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</si>
  <si>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</si>
  <si>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</si>
  <si>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</si>
  <si>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</si>
  <si>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</si>
  <si>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</si>
  <si>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</si>
  <si>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</si>
  <si>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</si>
  <si>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</si>
  <si>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</si>
  <si>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</si>
  <si>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</si>
  <si>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</si>
  <si>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</si>
  <si>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</si>
  <si>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</si>
  <si>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</si>
  <si>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</si>
  <si>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</si>
  <si>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</si>
  <si>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</si>
  <si>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</si>
  <si>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</si>
  <si>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</si>
  <si>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</si>
  <si>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</si>
  <si>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</si>
  <si>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</si>
  <si>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</si>
  <si>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</si>
  <si>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</si>
  <si>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</si>
  <si>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</si>
  <si>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</si>
  <si>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</si>
  <si>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</si>
  <si>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</si>
  <si>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</si>
  <si>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</si>
  <si>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</si>
  <si>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</si>
  <si>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</si>
  <si>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</si>
  <si>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</si>
  <si>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</si>
  <si>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</si>
  <si>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</si>
  <si>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</si>
  <si>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</si>
  <si>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</si>
  <si>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</si>
  <si>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</si>
  <si>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</si>
  <si>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</si>
  <si>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</si>
  <si>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</si>
  <si>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</si>
  <si>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</si>
  <si>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</si>
  <si>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</si>
  <si>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</si>
  <si>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</si>
  <si>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</si>
  <si>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</si>
  <si>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</si>
  <si>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</si>
  <si>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</si>
  <si>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</si>
  <si>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</si>
  <si>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</si>
  <si>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</si>
  <si>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</si>
  <si>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</si>
  <si>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</si>
  <si>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</si>
  <si>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</si>
  <si>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</si>
  <si>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</si>
  <si>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</si>
  <si>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</si>
  <si>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</si>
  <si>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</si>
  <si>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</si>
  <si>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</si>
  <si>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</si>
  <si>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</si>
  <si>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</si>
  <si>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</si>
  <si>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</si>
  <si>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</si>
  <si>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</si>
  <si>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</si>
  <si>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</si>
  <si>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</si>
  <si>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</si>
  <si>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</si>
  <si>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</si>
  <si>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</si>
  <si>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</si>
  <si>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</si>
  <si>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</si>
  <si>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</si>
  <si>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</si>
  <si>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</si>
  <si>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</si>
  <si>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</si>
  <si>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</si>
  <si>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</si>
  <si>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</si>
  <si>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</si>
  <si>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</si>
  <si>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</si>
  <si>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</si>
  <si>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</si>
  <si>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</si>
  <si>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</si>
  <si>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</si>
  <si>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</si>
  <si>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</si>
  <si>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</si>
  <si>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</si>
  <si>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</si>
  <si>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</si>
  <si>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</si>
  <si>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</si>
  <si>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</si>
  <si>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</si>
  <si>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</si>
  <si>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</si>
  <si>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</si>
  <si>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</si>
  <si>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</si>
  <si>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</si>
  <si>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</si>
  <si>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</si>
  <si>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</si>
  <si>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</si>
  <si>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</si>
  <si>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</si>
  <si>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</si>
  <si>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</si>
  <si>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</si>
  <si>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</si>
  <si>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</si>
  <si>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</si>
  <si>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</si>
  <si>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</si>
  <si>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</si>
  <si>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</si>
  <si>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</si>
  <si>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</si>
  <si>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</si>
  <si>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</si>
  <si>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</si>
  <si>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</si>
  <si>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</si>
  <si>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</si>
  <si>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</si>
  <si>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</si>
  <si>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</si>
  <si>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</si>
  <si>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</si>
  <si>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</si>
  <si>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</si>
  <si>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</si>
  <si>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</si>
  <si>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</si>
  <si>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</si>
  <si>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</si>
  <si>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</si>
  <si>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</si>
  <si>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</si>
  <si>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</si>
  <si>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</si>
  <si>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</si>
  <si>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</si>
  <si>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</si>
  <si>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</si>
  <si>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</si>
  <si>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</si>
  <si>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</si>
  <si>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</si>
  <si>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</si>
  <si>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</si>
  <si>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</si>
  <si>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</si>
  <si>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</si>
  <si>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</si>
  <si>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</si>
  <si>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</si>
  <si>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</si>
  <si>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</si>
  <si>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</si>
  <si>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</si>
  <si>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</si>
  <si>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</si>
  <si>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</si>
  <si>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</si>
  <si>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</si>
  <si>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</si>
  <si>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</si>
  <si>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</si>
  <si>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</si>
  <si>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</si>
  <si>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</si>
  <si>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</si>
  <si>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</si>
  <si>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</si>
  <si>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</si>
  <si>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</si>
  <si>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</si>
  <si>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</si>
  <si>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</si>
  <si>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</si>
  <si>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</si>
  <si>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</si>
  <si>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</si>
  <si>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</si>
  <si>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</si>
  <si>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</si>
  <si>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</si>
  <si>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</si>
  <si>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</si>
  <si>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</si>
  <si>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</si>
  <si>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</si>
  <si>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</si>
  <si>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</si>
  <si>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</si>
  <si>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</si>
  <si>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</si>
  <si>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</si>
  <si>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</si>
  <si>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</si>
  <si>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</si>
  <si>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</si>
  <si>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</si>
  <si>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</si>
  <si>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</si>
  <si>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</si>
  <si>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</si>
  <si>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</si>
  <si>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</si>
  <si>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</si>
  <si>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</si>
  <si>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</si>
  <si>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</si>
  <si>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</si>
  <si>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</si>
  <si>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</si>
  <si>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</si>
  <si>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</si>
  <si>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</si>
  <si>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</si>
  <si>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</si>
  <si>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</si>
  <si>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</si>
  <si>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</si>
  <si>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</si>
  <si>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</si>
  <si>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</si>
  <si>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</si>
  <si>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</si>
  <si>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</si>
  <si>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</si>
  <si>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</si>
  <si>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</si>
  <si>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</si>
  <si>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</si>
  <si>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</si>
  <si>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</si>
  <si>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</si>
  <si>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</si>
  <si>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</si>
  <si>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</si>
  <si>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</si>
  <si>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</si>
  <si>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</si>
  <si>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</si>
  <si>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</si>
  <si>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</si>
  <si>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</si>
  <si>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</si>
  <si>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</si>
  <si>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</si>
  <si>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</si>
  <si>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</si>
  <si>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</si>
  <si>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</si>
  <si>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</si>
  <si>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</si>
  <si>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</si>
  <si>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</si>
  <si>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</si>
  <si>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</si>
  <si>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</si>
  <si>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</si>
  <si>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</si>
  <si>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</si>
  <si>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</si>
  <si>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</si>
  <si>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</si>
  <si>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</si>
  <si>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</si>
  <si>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</si>
  <si>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</si>
  <si>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</si>
  <si>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</si>
  <si>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</si>
  <si>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</si>
  <si>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</si>
  <si>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</si>
  <si>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</si>
  <si>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</si>
  <si>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</si>
  <si>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</si>
  <si>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</si>
  <si>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</si>
  <si>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</si>
  <si>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</si>
  <si>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</si>
  <si>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</si>
  <si>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</si>
  <si>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</si>
  <si>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</si>
  <si>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</si>
  <si>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</si>
  <si>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</si>
  <si>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</si>
  <si>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</si>
  <si>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</si>
  <si>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</si>
  <si>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</si>
  <si>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</si>
  <si>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</si>
  <si>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</si>
  <si>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</si>
  <si>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</si>
  <si>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</si>
  <si>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</si>
  <si>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</si>
  <si>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</si>
  <si>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</si>
  <si>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</si>
  <si>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</si>
  <si>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</si>
  <si>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</si>
  <si>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</si>
  <si>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</si>
  <si>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</si>
  <si>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</si>
  <si>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</si>
  <si>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</si>
  <si>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</si>
  <si>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</si>
  <si>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</si>
  <si>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</si>
  <si>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</si>
  <si>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</si>
  <si>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</si>
  <si>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</si>
  <si>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</si>
  <si>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</si>
  <si>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</si>
  <si>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</si>
  <si>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</si>
  <si>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</si>
  <si>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</si>
  <si>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</si>
  <si>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</si>
  <si>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</si>
  <si>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</si>
  <si>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</si>
  <si>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</si>
  <si>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</si>
  <si>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</si>
  <si>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</si>
  <si>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</si>
  <si>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</si>
  <si>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</si>
  <si>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</si>
  <si>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</si>
  <si>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</si>
  <si>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</si>
  <si>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</si>
  <si>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</si>
  <si>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</si>
  <si>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</si>
  <si>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</si>
  <si>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</si>
  <si>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</si>
  <si>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</si>
  <si>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</si>
  <si>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</si>
  <si>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</si>
  <si>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</si>
  <si>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</si>
  <si>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</si>
  <si>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</si>
  <si>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</si>
  <si>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</si>
  <si>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</si>
  <si>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</si>
  <si>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</si>
  <si>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</si>
  <si>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</si>
  <si>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</si>
  <si>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</si>
  <si>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</si>
  <si>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</si>
  <si>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</si>
  <si>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</si>
  <si>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</si>
  <si>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</si>
  <si>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</si>
  <si>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</si>
  <si>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</si>
  <si>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</si>
  <si>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</si>
  <si>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</si>
  <si>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</si>
  <si>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</si>
  <si>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</si>
  <si>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</si>
  <si>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</si>
  <si>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</si>
  <si>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</si>
  <si>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</si>
  <si>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</si>
  <si>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</si>
  <si>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</si>
  <si>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</si>
  <si>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</si>
  <si>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</si>
  <si>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</si>
  <si>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</si>
  <si>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</si>
  <si>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</si>
  <si>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</si>
  <si>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</si>
  <si>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</si>
  <si>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</si>
  <si>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</si>
  <si>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</si>
  <si>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</si>
  <si>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</si>
  <si>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</si>
  <si>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</si>
  <si>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</si>
  <si>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</si>
  <si>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</si>
  <si>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</si>
  <si>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</si>
  <si>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</si>
  <si>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</si>
  <si>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</si>
  <si>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</si>
  <si>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</si>
  <si>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</si>
  <si>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</si>
  <si>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</si>
  <si>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</si>
  <si>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</si>
  <si>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</si>
  <si>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</si>
  <si>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</si>
  <si>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</si>
  <si>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</si>
  <si>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</si>
  <si>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</si>
  <si>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</si>
  <si>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</si>
  <si>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</si>
  <si>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</si>
  <si>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</si>
  <si>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</si>
  <si>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</si>
  <si>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</si>
  <si>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</si>
  <si>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</si>
  <si>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</si>
  <si>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</si>
  <si>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</si>
  <si>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</si>
  <si>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</si>
  <si>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</si>
  <si>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</si>
  <si>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</si>
  <si>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</si>
  <si>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</si>
  <si>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</si>
  <si>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</si>
  <si>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</si>
  <si>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</si>
  <si>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</si>
  <si>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</si>
  <si>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</si>
  <si>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</si>
  <si>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</si>
  <si>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</si>
  <si>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</si>
  <si>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</si>
  <si>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</si>
  <si>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</si>
  <si>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</si>
  <si>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</si>
  <si>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</si>
  <si>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</si>
  <si>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</si>
  <si>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</si>
  <si>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</si>
  <si>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</si>
  <si>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</si>
  <si>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</si>
  <si>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</si>
  <si>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</si>
  <si>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</si>
  <si>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</si>
  <si>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</si>
  <si>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</si>
  <si>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</si>
  <si>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</si>
  <si>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</si>
  <si>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</si>
  <si>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</si>
  <si>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</si>
  <si>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</si>
  <si>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</si>
  <si>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</si>
  <si>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</si>
  <si>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</si>
  <si>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</si>
  <si>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</si>
  <si>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</si>
  <si>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</si>
  <si>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</si>
  <si>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</si>
  <si>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</si>
  <si>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</si>
  <si>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</si>
  <si>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</si>
  <si>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</si>
  <si>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</si>
  <si>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</si>
  <si>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</si>
  <si>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</si>
  <si>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</si>
  <si>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</si>
  <si>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</si>
  <si>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</si>
  <si>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</si>
  <si>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</si>
  <si>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</si>
  <si>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</si>
  <si>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</si>
  <si>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</si>
  <si>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</si>
  <si>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</si>
  <si>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</si>
  <si>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</si>
  <si>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</si>
  <si>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</si>
  <si>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</si>
  <si>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</si>
  <si>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</si>
  <si>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</si>
  <si>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</si>
  <si>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</si>
  <si>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</si>
  <si>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</si>
  <si>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</si>
  <si>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</si>
  <si>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</si>
  <si>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</si>
  <si>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</si>
  <si>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</si>
  <si>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</si>
  <si>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</si>
  <si>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</si>
  <si>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</si>
  <si>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</si>
  <si>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</si>
  <si>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</si>
  <si>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</si>
  <si>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</si>
  <si>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</si>
  <si>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</si>
  <si>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</si>
  <si>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</si>
  <si>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</si>
  <si>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</si>
  <si>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</si>
  <si>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</si>
  <si>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</si>
  <si>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</si>
  <si>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</si>
  <si>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</si>
  <si>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</si>
  <si>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</si>
  <si>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</si>
  <si>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</si>
  <si>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</si>
  <si>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</si>
  <si>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</si>
  <si>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</si>
  <si>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</si>
  <si>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</si>
  <si>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</si>
  <si>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</si>
  <si>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</si>
  <si>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</si>
  <si>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</si>
  <si>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</si>
  <si>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</si>
  <si>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</si>
  <si>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</si>
  <si>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</si>
  <si>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</si>
  <si>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</si>
  <si>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</si>
  <si>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</si>
  <si>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</si>
  <si>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</si>
  <si>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</si>
  <si>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</si>
  <si>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</si>
  <si>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</si>
  <si>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</si>
  <si>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</si>
  <si>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</si>
  <si>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</si>
  <si>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</si>
  <si>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</si>
  <si>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</si>
  <si>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</si>
  <si>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</si>
  <si>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</si>
  <si>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</si>
  <si>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</si>
  <si>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</si>
  <si>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</si>
  <si>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</si>
  <si>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</si>
  <si>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</si>
  <si>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</si>
  <si>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</si>
  <si>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</si>
  <si>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</si>
  <si>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</si>
  <si>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</si>
  <si>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</si>
  <si>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</si>
  <si>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</si>
  <si>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</si>
  <si>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</si>
  <si>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</si>
  <si>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</si>
  <si>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</si>
  <si>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</si>
  <si>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</si>
  <si>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</si>
  <si>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</si>
  <si>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</si>
  <si>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</si>
  <si>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</si>
  <si>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</si>
  <si>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</si>
  <si>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</si>
  <si>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</si>
  <si>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</si>
  <si>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</si>
  <si>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</si>
  <si>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</si>
  <si>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</si>
  <si>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</si>
  <si>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</si>
  <si>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</si>
  <si>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</si>
  <si>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</si>
  <si>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</si>
  <si>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</si>
  <si>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</si>
  <si>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</si>
  <si>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</si>
  <si>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</si>
  <si>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</si>
  <si>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</si>
  <si>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</si>
  <si>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</si>
  <si>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</si>
  <si>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</si>
  <si>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</si>
  <si>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</si>
  <si>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</si>
  <si>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</si>
  <si>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</si>
  <si>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</si>
  <si>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</si>
  <si>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</si>
  <si>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</si>
  <si>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</si>
  <si>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</si>
  <si>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</si>
  <si>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</si>
  <si>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</si>
  <si>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</si>
  <si>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</si>
  <si>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</si>
  <si>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</si>
  <si>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</si>
  <si>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</si>
  <si>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</si>
  <si>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</si>
  <si>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</si>
  <si>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</si>
  <si>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</si>
  <si>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</si>
  <si>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</si>
  <si>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</si>
  <si>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</si>
  <si>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</si>
  <si>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</si>
  <si>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</si>
  <si>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</si>
  <si>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</si>
  <si>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</si>
  <si>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</si>
  <si>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</si>
  <si>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</si>
  <si>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</si>
  <si>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</si>
  <si>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</si>
  <si>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</si>
  <si>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</si>
  <si>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</si>
  <si>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</si>
  <si>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</si>
  <si>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</si>
  <si>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</si>
  <si>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</si>
  <si>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</si>
  <si>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</si>
  <si>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</si>
  <si>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</si>
  <si>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</si>
  <si>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</si>
  <si>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</si>
  <si>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</si>
  <si>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</si>
  <si>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</si>
  <si>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</si>
  <si>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</si>
  <si>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</si>
  <si>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</si>
  <si>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</si>
  <si>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</si>
  <si>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</si>
  <si>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</si>
  <si>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</si>
  <si>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</si>
  <si>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</si>
  <si>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</si>
  <si>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</si>
  <si>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</si>
  <si>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</si>
  <si>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</si>
  <si>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</si>
  <si>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</si>
  <si>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</si>
  <si>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</si>
  <si>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</si>
  <si>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</si>
  <si>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</si>
  <si>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</si>
  <si>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</si>
  <si>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</si>
  <si>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</si>
  <si>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</si>
  <si>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</si>
  <si>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</si>
  <si>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</si>
  <si>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</si>
  <si>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</si>
  <si>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</si>
  <si>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</si>
  <si>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</si>
  <si>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</si>
  <si>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</si>
  <si>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</si>
  <si>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</si>
  <si>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</si>
  <si>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</si>
  <si>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</si>
  <si>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</si>
  <si>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</si>
  <si>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</si>
  <si>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</si>
  <si>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</si>
  <si>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</si>
  <si>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</si>
  <si>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</si>
  <si>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</si>
  <si>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</si>
  <si>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</si>
  <si>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</si>
  <si>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</si>
  <si>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</si>
  <si>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</si>
  <si>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</si>
  <si>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</si>
  <si>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</si>
  <si>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</si>
  <si>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</si>
  <si>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</si>
  <si>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</si>
  <si>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</si>
  <si>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</si>
  <si>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</si>
  <si>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</si>
  <si>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</si>
  <si>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</si>
  <si>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</si>
  <si>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</si>
  <si>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</si>
  <si>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</si>
  <si>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</si>
  <si>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</si>
  <si>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</si>
  <si>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</si>
  <si>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</si>
  <si>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</si>
  <si>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</si>
  <si>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</si>
  <si>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</si>
  <si>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</si>
  <si>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</si>
  <si>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</si>
  <si>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</si>
  <si>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</si>
  <si>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</si>
  <si>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</si>
  <si>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</si>
  <si>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</si>
  <si>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</si>
  <si>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</si>
  <si>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</si>
  <si>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</si>
  <si>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</si>
  <si>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</si>
  <si>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</si>
  <si>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</si>
  <si>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</si>
  <si>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</si>
  <si>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</si>
  <si>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</si>
  <si>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</si>
  <si>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</si>
  <si>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</si>
  <si>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</si>
  <si>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</si>
  <si>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</si>
  <si>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</si>
  <si>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</si>
  <si>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</si>
  <si>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</si>
  <si>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</si>
  <si>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</si>
  <si>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</si>
  <si>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</si>
  <si>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</si>
  <si>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</si>
  <si>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</si>
  <si>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</si>
  <si>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</si>
  <si>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</si>
  <si>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</si>
  <si>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</si>
  <si>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</si>
  <si>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</si>
  <si>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</si>
  <si>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</si>
  <si>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</si>
  <si>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</si>
  <si>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</si>
  <si>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</si>
  <si>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</si>
  <si>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</si>
  <si>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</si>
  <si>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</si>
  <si>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</si>
  <si>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</si>
  <si>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</si>
  <si>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</si>
  <si>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</si>
  <si>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</si>
  <si>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</si>
  <si>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</si>
  <si>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</si>
  <si>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</si>
  <si>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</si>
  <si>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</si>
  <si>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</si>
  <si>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</si>
  <si>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</si>
  <si>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</si>
  <si>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</si>
  <si>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</si>
  <si>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</si>
  <si>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</si>
  <si>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</si>
  <si>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</si>
  <si>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</si>
  <si>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</si>
  <si>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</si>
  <si>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</si>
  <si>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</si>
  <si>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</si>
  <si>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</si>
  <si>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</si>
  <si>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</si>
  <si>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</si>
  <si>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</si>
  <si>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</si>
  <si>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</si>
  <si>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</si>
  <si>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</si>
  <si>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</si>
  <si>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</si>
  <si>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</si>
  <si>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</si>
  <si>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</si>
  <si>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</si>
  <si>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</si>
  <si>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</si>
  <si>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</si>
  <si>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</si>
  <si>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</si>
  <si>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</si>
  <si>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</si>
  <si>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</si>
  <si>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</si>
  <si>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</si>
  <si>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</si>
  <si>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</si>
  <si>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</si>
  <si>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</si>
  <si>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</si>
  <si>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</si>
  <si>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</si>
  <si>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</si>
  <si>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</si>
  <si>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</si>
  <si>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</si>
  <si>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</si>
  <si>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</si>
  <si>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</si>
  <si>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</si>
  <si>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</si>
  <si>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</si>
  <si>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</si>
  <si>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</si>
  <si>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</si>
  <si>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</si>
  <si>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</si>
  <si>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</si>
  <si>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</si>
  <si>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</si>
  <si>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</si>
  <si>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</si>
  <si>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</si>
  <si>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</si>
  <si>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</si>
  <si>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</si>
  <si>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</si>
  <si>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</si>
  <si>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</si>
  <si>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</si>
  <si>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</si>
  <si>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</si>
  <si>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</si>
  <si>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</si>
  <si>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</si>
  <si>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</si>
  <si>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</si>
  <si>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</si>
  <si>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</si>
  <si>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</si>
  <si>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</si>
  <si>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</si>
  <si>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</si>
  <si>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</si>
  <si>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</si>
  <si>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</si>
  <si>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</si>
  <si>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</si>
  <si>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</si>
  <si>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</si>
  <si>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</si>
  <si>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</si>
  <si>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</si>
  <si>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</si>
  <si>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</si>
  <si>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</si>
  <si>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</si>
  <si>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</si>
  <si>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</si>
  <si>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</si>
  <si>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</si>
  <si>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</si>
  <si>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</si>
  <si>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</si>
  <si>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</si>
  <si>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</si>
  <si>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</si>
  <si>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</si>
  <si>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</si>
  <si>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</si>
  <si>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</si>
  <si>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</si>
  <si>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</si>
  <si>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</si>
  <si>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</si>
  <si>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</si>
  <si>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</si>
  <si>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</si>
  <si>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</si>
  <si>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</si>
  <si>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</si>
  <si>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</si>
  <si>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</si>
  <si>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</si>
  <si>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</si>
  <si>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</si>
  <si>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</si>
  <si>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</si>
  <si>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</si>
  <si>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</si>
  <si>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</si>
  <si>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</si>
  <si>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</si>
  <si>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</si>
  <si>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</si>
  <si>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</si>
  <si>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</si>
  <si>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</si>
  <si>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</si>
  <si>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</si>
  <si>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</si>
  <si>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</si>
  <si>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</si>
  <si>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</si>
  <si>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</si>
  <si>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</si>
  <si>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</si>
  <si>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</si>
  <si>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</si>
  <si>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</si>
  <si>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</si>
  <si>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</si>
  <si>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</si>
  <si>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</si>
  <si>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</si>
  <si>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</si>
  <si>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</si>
  <si>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</si>
  <si>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</si>
  <si>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</si>
  <si>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</si>
  <si>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</si>
  <si>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</si>
  <si>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</si>
  <si>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</si>
  <si>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</si>
  <si>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</si>
  <si>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</si>
  <si>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</si>
  <si>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</si>
  <si>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</si>
  <si>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</si>
  <si>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</si>
  <si>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</si>
  <si>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</si>
  <si>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</si>
  <si>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</si>
  <si>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</si>
  <si>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</si>
  <si>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</si>
  <si>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</si>
  <si>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</si>
  <si>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</si>
  <si>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</si>
  <si>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</si>
  <si>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</si>
  <si>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</si>
  <si>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</si>
  <si>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</si>
  <si>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</si>
  <si>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</si>
  <si>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</si>
  <si>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</si>
  <si>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</si>
  <si>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</si>
  <si>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</si>
  <si>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</si>
  <si>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</si>
  <si>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</si>
  <si>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</si>
  <si>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</si>
  <si>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</si>
  <si>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</si>
  <si>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</si>
  <si>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</si>
  <si>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</si>
  <si>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</si>
  <si>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</si>
  <si>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</si>
  <si>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</si>
  <si>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</si>
  <si>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</si>
  <si>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</si>
  <si>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</si>
  <si>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</si>
  <si>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</si>
  <si>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</si>
  <si>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</si>
  <si>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</si>
  <si>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</si>
  <si>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</si>
  <si>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</si>
  <si>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</si>
  <si>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</si>
  <si>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</si>
  <si>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</si>
  <si>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</si>
  <si>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</si>
  <si>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</si>
  <si>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</si>
  <si>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</si>
  <si>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</si>
  <si>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</si>
  <si>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</si>
  <si>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</si>
  <si>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</si>
  <si>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</si>
  <si>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</si>
  <si>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</si>
  <si>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</si>
  <si>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</si>
  <si>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</si>
  <si>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</si>
  <si>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</si>
  <si>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</si>
  <si>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</si>
  <si>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</si>
  <si>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</si>
  <si>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</si>
  <si>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</si>
  <si>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</si>
  <si>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</si>
  <si>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</si>
  <si>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</si>
  <si>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</si>
  <si>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</si>
  <si>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</si>
  <si>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</si>
  <si>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</si>
  <si>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</si>
  <si>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</si>
  <si>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</si>
  <si>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</si>
  <si>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</si>
  <si>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</si>
  <si>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</si>
  <si>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</si>
  <si>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</si>
  <si>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</si>
  <si>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</si>
  <si>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</si>
  <si>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</si>
  <si>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</si>
  <si>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</si>
  <si>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</si>
  <si>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</si>
  <si>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</si>
  <si>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</si>
  <si>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</si>
  <si>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</si>
  <si>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</si>
  <si>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</si>
  <si>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</si>
  <si>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</si>
  <si>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</si>
  <si>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</si>
  <si>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</si>
  <si>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</si>
  <si>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</si>
  <si>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</si>
  <si>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</si>
  <si>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</si>
  <si>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</si>
  <si>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</si>
  <si>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</si>
  <si>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</si>
  <si>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</si>
  <si>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</si>
  <si>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</si>
  <si>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</si>
  <si>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</si>
  <si>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</si>
  <si>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</si>
  <si>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</si>
  <si>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</si>
  <si>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</si>
  <si>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</si>
  <si>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</si>
  <si>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</si>
  <si>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</si>
  <si>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</si>
  <si>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</si>
  <si>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</si>
  <si>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</si>
  <si>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</si>
  <si>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</si>
  <si>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</si>
  <si>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</si>
  <si>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</si>
  <si>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</si>
  <si>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</si>
  <si>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</si>
  <si>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</si>
  <si>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</si>
  <si>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</si>
  <si>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</si>
  <si>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</si>
  <si>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</si>
  <si>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</si>
  <si>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</si>
  <si>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</si>
  <si>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</si>
  <si>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</si>
  <si>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</si>
  <si>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</si>
  <si>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</si>
  <si>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</si>
  <si>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</si>
  <si>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</si>
  <si>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</si>
  <si>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</si>
  <si>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</si>
  <si>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</si>
  <si>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</si>
  <si>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</si>
  <si>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</si>
  <si>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</si>
  <si>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</si>
  <si>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</si>
  <si>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</si>
  <si>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</si>
  <si>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</si>
  <si>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</si>
  <si>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</si>
  <si>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</si>
  <si>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</si>
  <si>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</si>
  <si>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</si>
  <si>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</si>
  <si>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</si>
  <si>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</si>
  <si>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</si>
  <si>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</si>
  <si>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</si>
  <si>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</si>
  <si>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</si>
  <si>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</si>
  <si>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</si>
  <si>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</si>
  <si>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</si>
  <si>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</si>
  <si>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</si>
  <si>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</si>
  <si>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</si>
  <si>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</si>
  <si>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</si>
  <si>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</si>
  <si>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</si>
  <si>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</si>
  <si>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</si>
  <si>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</si>
  <si>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</si>
  <si>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</si>
  <si>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</si>
  <si>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</si>
  <si>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</si>
  <si>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</si>
  <si>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</si>
  <si>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</si>
  <si>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</si>
  <si>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</si>
  <si>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</si>
  <si>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</si>
  <si>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</si>
  <si>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</si>
  <si>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</si>
  <si>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</si>
  <si>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</si>
  <si>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</si>
  <si>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</si>
  <si>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</si>
  <si>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</si>
  <si>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</si>
  <si>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</si>
  <si>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</si>
  <si>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</si>
  <si>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</si>
  <si>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</si>
  <si>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</si>
  <si>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</si>
  <si>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</si>
  <si>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</si>
  <si>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</si>
  <si>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</si>
  <si>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</si>
  <si>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</si>
  <si>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</si>
  <si>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</si>
  <si>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</si>
  <si>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</si>
  <si>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</si>
  <si>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</si>
  <si>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</si>
  <si>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</si>
  <si>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</si>
  <si>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</si>
  <si>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</si>
  <si>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</si>
  <si>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</si>
  <si>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</si>
  <si>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</si>
  <si>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</si>
  <si>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</si>
  <si>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</si>
  <si>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</si>
  <si>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</si>
  <si>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</si>
  <si>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</si>
  <si>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</si>
  <si>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</si>
  <si>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</si>
  <si>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</si>
  <si>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</si>
  <si>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</si>
  <si>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</si>
  <si>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</si>
  <si>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</si>
  <si>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</si>
  <si>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</si>
  <si>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</si>
  <si>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</si>
  <si>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</si>
  <si>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</si>
  <si>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</si>
  <si>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</si>
  <si>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</si>
  <si>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</si>
  <si>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</si>
  <si>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</si>
  <si>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</si>
  <si>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</si>
  <si>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</si>
  <si>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</si>
  <si>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</si>
  <si>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</si>
  <si>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</si>
  <si>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</si>
  <si>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</si>
  <si>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</si>
  <si>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</si>
  <si>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</si>
  <si>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</si>
  <si>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</si>
  <si>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</si>
  <si>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</si>
  <si>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</si>
  <si>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</si>
  <si>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</si>
  <si>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</si>
  <si>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</si>
  <si>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</si>
  <si>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</si>
  <si>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</si>
  <si>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</si>
  <si>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</si>
  <si>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</si>
  <si>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</si>
  <si>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</si>
  <si>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</si>
  <si>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</si>
  <si>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</si>
  <si>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</si>
  <si>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</si>
  <si>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</si>
  <si>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</si>
  <si>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</si>
  <si>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</si>
  <si>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</si>
  <si>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</si>
  <si>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</si>
  <si>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</si>
  <si>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</si>
  <si>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</si>
  <si>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</si>
  <si>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</si>
  <si>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</si>
  <si>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</si>
  <si>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</si>
  <si>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</si>
  <si>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</si>
  <si>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</si>
  <si>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</si>
  <si>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</si>
  <si>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</si>
  <si>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</si>
  <si>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</si>
  <si>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</si>
  <si>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</si>
  <si>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</si>
  <si>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</si>
  <si>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</si>
  <si>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</si>
  <si>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</si>
  <si>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</si>
  <si>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</si>
  <si>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</si>
  <si>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</si>
  <si>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</si>
  <si>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</si>
  <si>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</si>
  <si>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</si>
  <si>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</si>
  <si>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</si>
  <si>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</si>
  <si>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</si>
  <si>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</si>
  <si>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</si>
  <si>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</si>
  <si>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</si>
  <si>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</si>
  <si>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</si>
  <si>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</si>
  <si>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</si>
  <si>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</si>
  <si>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</si>
  <si>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</si>
  <si>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</si>
  <si>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</si>
  <si>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</si>
  <si>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</si>
  <si>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</si>
  <si>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</si>
  <si>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</si>
  <si>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</si>
  <si>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</si>
  <si>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</si>
  <si>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</si>
  <si>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</si>
  <si>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</si>
  <si>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</si>
  <si>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</si>
  <si>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</si>
  <si>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</si>
  <si>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</si>
  <si>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</si>
  <si>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</si>
  <si>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</si>
  <si>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</si>
  <si>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</si>
  <si>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</si>
  <si>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</si>
  <si>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</si>
  <si>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</si>
  <si>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</si>
  <si>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</si>
  <si>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</si>
  <si>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</si>
  <si>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</si>
  <si>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</si>
  <si>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</si>
  <si>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</si>
  <si>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</si>
  <si>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</si>
  <si>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</si>
  <si>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</si>
  <si>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</si>
  <si>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</si>
  <si>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</si>
  <si>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</si>
  <si>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</si>
  <si>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</si>
  <si>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</si>
  <si>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</si>
  <si>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</si>
  <si>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</si>
  <si>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</si>
  <si>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</si>
  <si>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</si>
  <si>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</si>
  <si>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</si>
  <si>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</si>
  <si>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</si>
  <si>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</si>
  <si>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</si>
  <si>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</si>
  <si>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</si>
  <si>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</si>
  <si>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</si>
  <si>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</si>
  <si>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</si>
  <si>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</si>
  <si>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</si>
  <si>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</si>
  <si>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</si>
  <si>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</si>
  <si>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</si>
  <si>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</si>
  <si>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</si>
  <si>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</si>
  <si>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</si>
  <si>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</si>
  <si>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</si>
  <si>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</si>
  <si>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</si>
  <si>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</si>
  <si>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</si>
  <si>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</si>
  <si>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</si>
  <si>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</si>
  <si>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</si>
  <si>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</si>
  <si>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</si>
  <si>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</si>
  <si>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</si>
  <si>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</si>
  <si>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</si>
  <si>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</si>
  <si>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</si>
  <si>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</si>
  <si>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</si>
  <si>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</si>
  <si>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</si>
  <si>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</si>
  <si>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</si>
  <si>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</si>
  <si>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</si>
  <si>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</si>
  <si>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</si>
  <si>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</si>
  <si>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</si>
  <si>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</si>
  <si>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</si>
  <si>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</si>
  <si>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</si>
  <si>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</si>
  <si>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</si>
  <si>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</si>
  <si>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</si>
  <si>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</si>
  <si>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</si>
  <si>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</si>
  <si>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</si>
  <si>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</si>
  <si>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</si>
  <si>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</si>
  <si>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</si>
  <si>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</si>
  <si>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</si>
  <si>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</si>
  <si>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</si>
  <si>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</si>
  <si>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</si>
  <si>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</si>
  <si>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</si>
  <si>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</si>
  <si>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</si>
  <si>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</si>
  <si>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</si>
  <si>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</si>
  <si>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</si>
  <si>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</si>
  <si>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</si>
  <si>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</si>
  <si>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</si>
  <si>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</si>
  <si>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</si>
  <si>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</si>
  <si>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</si>
  <si>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</si>
  <si>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</si>
  <si>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</si>
  <si>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</si>
  <si>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</si>
  <si>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</si>
  <si>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</si>
  <si>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</si>
  <si>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</si>
  <si>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</si>
  <si>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</si>
  <si>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</si>
  <si>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</si>
  <si>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</si>
  <si>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</si>
  <si>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</si>
  <si>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</si>
  <si>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</si>
  <si>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</si>
  <si>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</si>
  <si>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</si>
  <si>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</si>
  <si>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</si>
  <si>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</si>
  <si>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</si>
  <si>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</si>
  <si>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</si>
  <si>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</si>
  <si>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</si>
  <si>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</si>
  <si>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</si>
  <si>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</si>
  <si>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</si>
  <si>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</si>
  <si>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</si>
  <si>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</si>
  <si>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</si>
  <si>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</si>
  <si>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</si>
  <si>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</si>
  <si>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</si>
  <si>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</si>
  <si>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</si>
  <si>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</si>
  <si>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</si>
  <si>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</si>
  <si>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</si>
  <si>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</si>
  <si>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</si>
  <si>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</si>
  <si>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</si>
  <si>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</si>
  <si>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</si>
  <si>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</si>
  <si>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</si>
  <si>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</si>
  <si>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</si>
  <si>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</si>
  <si>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</si>
  <si>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</si>
  <si>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</si>
  <si>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</si>
  <si>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</si>
  <si>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</si>
  <si>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</si>
  <si>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</si>
  <si>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</si>
  <si>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</si>
  <si>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</si>
  <si>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</si>
  <si>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</si>
  <si>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</si>
  <si>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</si>
  <si>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</si>
  <si>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</si>
  <si>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</si>
  <si>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</si>
  <si>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</si>
  <si>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</si>
  <si>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</si>
  <si>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</si>
  <si>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</si>
  <si>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</si>
  <si>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</si>
  <si>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</si>
  <si>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</si>
  <si>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</si>
  <si>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</si>
  <si>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</si>
  <si>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</si>
  <si>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</si>
  <si>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</si>
  <si>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</si>
  <si>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</si>
  <si>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</si>
  <si>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</si>
  <si>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</si>
  <si>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</si>
  <si>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</si>
  <si>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</si>
  <si>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</si>
  <si>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</si>
  <si>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</si>
  <si>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</si>
  <si>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</si>
  <si>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</si>
  <si>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</si>
  <si>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</si>
  <si>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</si>
  <si>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</si>
  <si>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</si>
  <si>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</si>
  <si>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</si>
  <si>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</si>
  <si>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</si>
  <si>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</si>
  <si>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</si>
  <si>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</si>
  <si>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</si>
  <si>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</si>
  <si>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</si>
  <si>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</si>
  <si>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</si>
  <si>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</si>
  <si>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</si>
  <si>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</si>
  <si>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</si>
  <si>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</si>
  <si>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</si>
  <si>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</si>
  <si>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</si>
  <si>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</si>
  <si>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</si>
  <si>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</si>
  <si>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</si>
  <si>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</si>
  <si>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</si>
  <si>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</si>
  <si>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</si>
  <si>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</si>
  <si>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</si>
  <si>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</si>
  <si>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</si>
  <si>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</si>
  <si>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</si>
  <si>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</si>
  <si>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</si>
  <si>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</si>
  <si>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</si>
  <si>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</si>
  <si>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</si>
  <si>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</si>
  <si>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</si>
  <si>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</si>
  <si>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</si>
  <si>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</si>
  <si>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</si>
  <si>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</si>
  <si>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</si>
  <si>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</si>
  <si>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</si>
  <si>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</si>
  <si>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</si>
  <si>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</si>
  <si>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</si>
  <si>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</si>
  <si>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</si>
  <si>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</si>
  <si>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</si>
  <si>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</si>
  <si>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</si>
  <si>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</si>
  <si>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</si>
  <si>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</si>
  <si>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</si>
  <si>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</si>
  <si>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</si>
  <si>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</si>
  <si>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</si>
  <si>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</si>
  <si>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</si>
  <si>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</si>
  <si>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</si>
  <si>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</si>
  <si>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</si>
  <si>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</si>
  <si>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</si>
  <si>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</si>
  <si>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</si>
  <si>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</si>
  <si>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</si>
  <si>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</si>
  <si>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</si>
  <si>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</si>
  <si>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</si>
  <si>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</si>
  <si>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</si>
  <si>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</si>
  <si>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</si>
  <si>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</si>
  <si>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</si>
  <si>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</si>
  <si>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</si>
  <si>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</si>
  <si>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</si>
  <si>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</si>
  <si>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</si>
  <si>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</si>
  <si>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</si>
  <si>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</si>
  <si>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</si>
  <si>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</si>
  <si>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</si>
  <si>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</si>
  <si>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</si>
  <si>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</si>
  <si>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</si>
  <si>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</si>
  <si>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</si>
  <si>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</si>
  <si>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</si>
  <si>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</si>
  <si>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</si>
  <si>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</si>
  <si>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</si>
  <si>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</si>
  <si>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</si>
  <si>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</si>
  <si>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</si>
  <si>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</si>
  <si>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</si>
  <si>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</si>
  <si>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</si>
  <si>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</si>
  <si>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</si>
  <si>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</si>
  <si>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</si>
  <si>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</si>
  <si>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</si>
  <si>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</si>
  <si>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</si>
  <si>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</si>
  <si>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</si>
  <si>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</si>
  <si>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</si>
  <si>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</si>
  <si>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</si>
  <si>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</si>
  <si>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</si>
  <si>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</si>
  <si>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</si>
  <si>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</si>
  <si>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</si>
  <si>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</si>
  <si>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</si>
  <si>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</si>
  <si>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</si>
  <si>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</si>
  <si>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</si>
  <si>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</si>
  <si>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</si>
  <si>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</si>
  <si>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</si>
  <si>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</si>
  <si>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</si>
  <si>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</si>
  <si>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</si>
  <si>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</si>
  <si>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</si>
  <si>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</si>
  <si>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</si>
  <si>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</si>
  <si>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</si>
  <si>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</si>
  <si>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</si>
  <si>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</si>
  <si>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</si>
  <si>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</si>
  <si>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</si>
  <si>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</si>
  <si>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</si>
  <si>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</si>
  <si>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</si>
  <si>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</si>
  <si>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</si>
  <si>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</si>
  <si>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</si>
  <si>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</si>
  <si>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</si>
  <si>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</si>
  <si>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</si>
  <si>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</si>
  <si>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</si>
  <si>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</si>
  <si>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</si>
  <si>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</si>
  <si>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</si>
  <si>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</si>
  <si>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</si>
  <si>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</si>
  <si>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</si>
  <si>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</si>
  <si>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</si>
  <si>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</si>
  <si>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</si>
  <si>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</si>
  <si>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</si>
  <si>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</si>
  <si>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</si>
  <si>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</si>
  <si>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</si>
  <si>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</si>
  <si>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</si>
  <si>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</si>
  <si>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</si>
  <si>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</si>
  <si>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</si>
  <si>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</si>
  <si>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</si>
  <si>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</si>
  <si>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</si>
  <si>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</si>
  <si>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</si>
  <si>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</si>
  <si>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</si>
  <si>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</si>
  <si>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</si>
  <si>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</si>
  <si>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</si>
  <si>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</si>
  <si>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</si>
  <si>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</si>
  <si>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</si>
  <si>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</si>
  <si>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</si>
  <si>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</si>
  <si>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</si>
  <si>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</si>
  <si>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</si>
  <si>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</si>
  <si>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</si>
  <si>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</si>
  <si>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</si>
  <si>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</si>
  <si>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</si>
  <si>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</si>
  <si>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</si>
  <si>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</si>
  <si>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</si>
  <si>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</si>
  <si>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</si>
  <si>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</si>
  <si>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</si>
  <si>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</si>
  <si>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</si>
  <si>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</si>
  <si>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</si>
  <si>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</si>
  <si>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</si>
  <si>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</si>
  <si>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</si>
  <si>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</si>
  <si>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</si>
  <si>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</si>
  <si>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</si>
  <si>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</si>
  <si>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</si>
  <si>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</si>
  <si>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</si>
  <si>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</si>
  <si>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</si>
  <si>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</si>
  <si>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</si>
  <si>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</si>
  <si>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</si>
  <si>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</si>
  <si>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</si>
  <si>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</si>
  <si>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</si>
  <si>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</si>
  <si>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</si>
  <si>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</si>
  <si>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</si>
  <si>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</si>
  <si>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</si>
  <si>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</si>
  <si>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</si>
  <si>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</si>
  <si>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</si>
  <si>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</si>
  <si>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</si>
  <si>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</si>
  <si>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</si>
  <si>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</si>
  <si>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</si>
  <si>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</si>
  <si>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</si>
  <si>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</si>
  <si>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</si>
  <si>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</si>
  <si>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</si>
  <si>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</si>
  <si>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</si>
  <si>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</si>
  <si>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</si>
  <si>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</si>
  <si>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</si>
  <si>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</si>
  <si>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</si>
  <si>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</si>
  <si>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</si>
  <si>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</si>
  <si>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</si>
  <si>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</si>
  <si>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</si>
  <si>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</si>
  <si>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</si>
  <si>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</si>
  <si>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</si>
  <si>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</si>
  <si>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</si>
  <si>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</si>
  <si>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</si>
  <si>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</si>
  <si>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</si>
  <si>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</si>
  <si>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</si>
  <si>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</si>
  <si>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</si>
  <si>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</si>
  <si>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</si>
  <si>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</si>
  <si>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</si>
  <si>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</si>
  <si>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</si>
  <si>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</si>
  <si>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</si>
  <si>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</si>
  <si>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</si>
  <si>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</si>
  <si>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</si>
  <si>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</si>
  <si>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</si>
  <si>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</si>
  <si>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</si>
  <si>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</si>
  <si>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</si>
  <si>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</si>
  <si>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</si>
  <si>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</si>
  <si>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</si>
  <si>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</si>
  <si>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</si>
  <si>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</si>
  <si>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</si>
  <si>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</si>
  <si>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</si>
  <si>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</si>
  <si>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</si>
  <si>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</si>
  <si>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</si>
  <si>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</si>
  <si>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</si>
  <si>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</si>
  <si>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</si>
  <si>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</si>
  <si>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</si>
  <si>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</si>
  <si>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</si>
  <si>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</si>
  <si>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</si>
  <si>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</si>
  <si>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</si>
  <si>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</si>
  <si>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</si>
  <si>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</si>
  <si>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</si>
  <si>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</si>
  <si>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</si>
  <si>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</si>
  <si>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</si>
  <si>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</si>
  <si>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</si>
  <si>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</si>
  <si>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</si>
  <si>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</si>
  <si>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</si>
  <si>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</si>
  <si>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</si>
  <si>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</si>
  <si>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</si>
  <si>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</si>
  <si>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</si>
  <si>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</si>
  <si>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</si>
  <si>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</si>
  <si>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</si>
  <si>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</si>
  <si>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</si>
  <si>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</si>
  <si>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</si>
  <si>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</si>
  <si>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</si>
  <si>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</si>
  <si>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</si>
  <si>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</si>
  <si>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</si>
  <si>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</si>
  <si>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</si>
  <si>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</si>
  <si>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</si>
  <si>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</si>
  <si>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</si>
  <si>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</si>
  <si>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</si>
  <si>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</si>
  <si>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</si>
  <si>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</si>
  <si>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</si>
  <si>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</si>
  <si>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</si>
  <si>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</si>
  <si>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</si>
  <si>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</si>
  <si>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</si>
  <si>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</si>
  <si>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</si>
  <si>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</si>
  <si>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</si>
  <si>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</si>
  <si>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</si>
  <si>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</si>
  <si>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</si>
  <si>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</si>
  <si>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</si>
  <si>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</si>
  <si>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</si>
  <si>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</si>
  <si>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</si>
  <si>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</si>
  <si>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</si>
  <si>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</si>
  <si>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</si>
  <si>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</si>
  <si>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</si>
  <si>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</si>
  <si>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</si>
  <si>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</si>
  <si>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</si>
  <si>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</si>
  <si>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</si>
  <si>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</si>
  <si>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</si>
  <si>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</si>
  <si>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</si>
  <si>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</si>
  <si>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</si>
  <si>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</si>
  <si>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</si>
  <si>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</si>
  <si>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</si>
  <si>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</si>
  <si>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</si>
  <si>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</si>
  <si>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</si>
  <si>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</si>
  <si>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</si>
  <si>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</si>
  <si>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</si>
  <si>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</si>
  <si>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</si>
  <si>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</si>
  <si>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</si>
  <si>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</si>
  <si>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</si>
  <si>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</si>
  <si>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</si>
  <si>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</si>
  <si>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</si>
  <si>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</si>
  <si>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</si>
  <si>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</si>
  <si>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</si>
  <si>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</si>
  <si>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</si>
  <si>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</si>
  <si>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</si>
  <si>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</si>
  <si>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</si>
  <si>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</si>
  <si>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</si>
  <si>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</si>
  <si>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</si>
  <si>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</si>
  <si>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</si>
  <si>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</si>
  <si>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</si>
  <si>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</si>
  <si>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</si>
  <si>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</si>
  <si>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</si>
  <si>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</si>
  <si>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</si>
  <si>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</si>
  <si>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</si>
  <si>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</si>
  <si>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</si>
  <si>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</si>
  <si>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</si>
  <si>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</si>
  <si>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</si>
  <si>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</si>
  <si>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</si>
  <si>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</si>
  <si>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</si>
  <si>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</si>
  <si>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</si>
  <si>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</si>
  <si>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</si>
  <si>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</si>
  <si>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</si>
  <si>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</si>
  <si>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</si>
  <si>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</si>
  <si>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</si>
  <si>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</si>
  <si>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</si>
  <si>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</si>
  <si>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</si>
  <si>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</si>
  <si>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</si>
  <si>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</si>
  <si>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</si>
  <si>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</si>
  <si>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</si>
  <si>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</si>
  <si>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</si>
  <si>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</si>
  <si>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</si>
  <si>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</si>
  <si>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</si>
  <si>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</si>
  <si>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</si>
  <si>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</si>
  <si>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</si>
  <si>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</si>
  <si>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</si>
  <si>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</si>
  <si>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</si>
  <si>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</si>
  <si>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</si>
  <si>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</si>
  <si>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</si>
  <si>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</si>
  <si>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</si>
  <si>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</si>
  <si>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</si>
  <si>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</si>
  <si>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</si>
  <si>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</si>
  <si>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</si>
  <si>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</si>
  <si>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</si>
  <si>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</si>
  <si>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</si>
  <si>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</si>
  <si>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</si>
  <si>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</si>
  <si>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</si>
  <si>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</si>
  <si>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</si>
  <si>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</si>
  <si>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</si>
  <si>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</si>
  <si>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</si>
  <si>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</si>
  <si>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</si>
  <si>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</si>
  <si>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</si>
  <si>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</si>
  <si>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</si>
  <si>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</si>
  <si>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</si>
  <si>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</si>
  <si>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</si>
  <si>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</si>
  <si>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</si>
  <si>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</si>
  <si>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</si>
  <si>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</si>
  <si>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</si>
  <si>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</si>
  <si>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</si>
  <si>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</si>
  <si>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</si>
  <si>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</si>
  <si>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</si>
  <si>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</si>
  <si>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</si>
  <si>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</si>
  <si>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</si>
  <si>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</si>
  <si>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</si>
  <si>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</si>
  <si>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</si>
  <si>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</si>
  <si>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</si>
  <si>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</si>
  <si>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</si>
  <si>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</si>
  <si>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</si>
  <si>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</si>
  <si>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</si>
  <si>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</si>
  <si>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</si>
  <si>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</si>
  <si>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</si>
  <si>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</si>
  <si>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</si>
  <si>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</si>
  <si>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</si>
  <si>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</si>
  <si>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</si>
  <si>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</si>
  <si>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</si>
  <si>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</si>
  <si>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</si>
  <si>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</si>
  <si>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</si>
  <si>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</si>
  <si>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</si>
  <si>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</si>
  <si>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</si>
  <si>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</si>
  <si>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</si>
  <si>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</si>
  <si>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</si>
  <si>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</si>
  <si>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</si>
  <si>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</si>
  <si>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</si>
  <si>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</si>
  <si>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</si>
  <si>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</si>
  <si>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</si>
  <si>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</si>
  <si>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</si>
  <si>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</si>
  <si>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</si>
  <si>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</si>
  <si>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</si>
  <si>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</si>
  <si>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</si>
  <si>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</si>
  <si>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</si>
  <si>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</si>
  <si>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</si>
  <si>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</si>
  <si>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</si>
  <si>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</si>
  <si>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</si>
  <si>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</si>
  <si>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</si>
  <si>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</si>
  <si>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</si>
  <si>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</si>
  <si>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</si>
  <si>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</si>
  <si>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</si>
  <si>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</si>
  <si>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</si>
  <si>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</si>
  <si>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</si>
  <si>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</si>
  <si>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</si>
  <si>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</si>
  <si>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</si>
  <si>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</si>
  <si>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</si>
  <si>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</si>
  <si>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</si>
  <si>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</si>
  <si>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</si>
  <si>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</si>
  <si>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</si>
  <si>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</si>
  <si>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</si>
  <si>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</si>
  <si>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</si>
  <si>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</si>
  <si>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</si>
  <si>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</si>
  <si>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</si>
  <si>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</si>
  <si>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</si>
  <si>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</si>
  <si>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</si>
  <si>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</si>
  <si>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</si>
  <si>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</si>
  <si>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</si>
  <si>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</si>
  <si>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</si>
  <si>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</si>
  <si>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</si>
  <si>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</si>
  <si>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</si>
  <si>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</si>
  <si>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</si>
  <si>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</si>
  <si>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</si>
  <si>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</si>
  <si>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</si>
  <si>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</si>
  <si>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</si>
  <si>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</si>
  <si>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</si>
  <si>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</si>
  <si>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</si>
  <si>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</si>
  <si>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</si>
  <si>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</si>
  <si>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</si>
  <si>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</si>
  <si>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</si>
  <si>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</si>
  <si>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</si>
  <si>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</si>
  <si>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</si>
  <si>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</si>
  <si>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</si>
  <si>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</si>
  <si>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</si>
  <si>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</si>
  <si>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</si>
  <si>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</si>
  <si>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</si>
  <si>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</si>
  <si>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</si>
  <si>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</si>
  <si>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</si>
  <si>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</si>
  <si>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</si>
  <si>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</si>
  <si>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</si>
  <si>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</si>
  <si>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</si>
  <si>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</si>
  <si>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</si>
  <si>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</si>
  <si>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</si>
  <si>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</si>
  <si>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</si>
  <si>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</si>
  <si>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</si>
  <si>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</si>
  <si>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</si>
  <si>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</si>
  <si>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</si>
  <si>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</si>
  <si>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</si>
  <si>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</si>
  <si>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</si>
  <si>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</si>
  <si>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</si>
  <si>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</si>
  <si>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</si>
  <si>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</si>
  <si>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</si>
  <si>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</si>
  <si>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</si>
  <si>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</si>
  <si>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</si>
  <si>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</si>
  <si>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</si>
  <si>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</si>
  <si>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</si>
  <si>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</si>
  <si>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</si>
  <si>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</si>
  <si>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</si>
  <si>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</si>
  <si>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</si>
  <si>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</si>
  <si>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</si>
  <si>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</si>
  <si>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</si>
  <si>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</si>
  <si>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</si>
  <si>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</si>
  <si>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</si>
  <si>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</si>
  <si>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</si>
  <si>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</si>
  <si>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</si>
  <si>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</si>
  <si>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</si>
  <si>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</si>
  <si>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</si>
  <si>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</si>
  <si>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</si>
  <si>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</si>
  <si>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</si>
  <si>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</si>
  <si>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</si>
  <si>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</si>
  <si>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</si>
  <si>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</si>
  <si>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</si>
  <si>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</si>
  <si>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</si>
  <si>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</si>
  <si>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</si>
  <si>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</si>
  <si>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</si>
  <si>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</si>
  <si>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</si>
  <si>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</si>
  <si>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</si>
  <si>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</si>
  <si>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</si>
  <si>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</si>
  <si>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</si>
  <si>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</si>
  <si>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</si>
  <si>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</si>
  <si>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</si>
  <si>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</si>
  <si>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</si>
  <si>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</si>
  <si>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</si>
  <si>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</si>
  <si>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</si>
  <si>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</si>
  <si>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</si>
  <si>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</si>
  <si>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</si>
  <si>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</si>
  <si>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</si>
  <si>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</si>
  <si>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</si>
  <si>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</si>
  <si>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</si>
  <si>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</si>
  <si>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</si>
  <si>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</si>
  <si>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</si>
  <si>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</si>
  <si>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</si>
  <si>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</si>
  <si>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</si>
  <si>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</si>
  <si>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</si>
  <si>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</si>
  <si>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</si>
  <si>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</si>
  <si>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</si>
  <si>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</si>
  <si>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</si>
  <si>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</si>
  <si>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</si>
  <si>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</si>
  <si>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</si>
  <si>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</si>
  <si>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</si>
  <si>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</si>
  <si>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</si>
  <si>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</si>
  <si>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</si>
  <si>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</si>
  <si>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</si>
  <si>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</si>
  <si>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</si>
  <si>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</si>
  <si>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</si>
  <si>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</si>
  <si>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</si>
  <si>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</si>
  <si>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</si>
  <si>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</si>
  <si>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</si>
  <si>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</si>
  <si>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</si>
  <si>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</si>
  <si>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</si>
  <si>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</si>
  <si>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</si>
  <si>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</si>
  <si>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</si>
  <si>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</si>
  <si>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</si>
  <si>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</si>
  <si>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</si>
  <si>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</si>
  <si>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</si>
  <si>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</si>
  <si>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</si>
  <si>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</si>
  <si>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</si>
  <si>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</si>
  <si>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</si>
  <si>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</si>
  <si>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</si>
  <si>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</si>
  <si>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</si>
  <si>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</si>
  <si>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</si>
  <si>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</si>
  <si>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</si>
  <si>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</si>
  <si>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</si>
  <si>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</si>
  <si>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</si>
  <si>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</si>
  <si>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</si>
  <si>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</si>
  <si>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</si>
  <si>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</si>
  <si>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</si>
  <si>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</si>
  <si>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</si>
  <si>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</si>
  <si>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</si>
  <si>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</si>
  <si>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</si>
  <si>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</si>
  <si>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</si>
  <si>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</si>
  <si>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</si>
  <si>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</si>
  <si>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</si>
  <si>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</si>
  <si>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</si>
  <si>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</si>
  <si>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</si>
  <si>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</si>
  <si>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</si>
  <si>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</si>
  <si>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</si>
  <si>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</si>
  <si>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</si>
  <si>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</si>
  <si>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</si>
  <si>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</si>
  <si>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</si>
  <si>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</si>
  <si>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</si>
  <si>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</si>
  <si>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</si>
  <si>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</si>
  <si>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</si>
  <si>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</si>
  <si>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</si>
  <si>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</si>
  <si>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</si>
  <si>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</si>
  <si>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</si>
  <si>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</si>
  <si>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</si>
  <si>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</si>
  <si>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</si>
  <si>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</si>
  <si>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</si>
  <si>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</si>
  <si>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</si>
  <si>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</si>
  <si>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</si>
  <si>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</si>
  <si>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</si>
  <si>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</si>
  <si>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</si>
  <si>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</si>
  <si>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</si>
  <si>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</si>
  <si>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</si>
  <si>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</si>
  <si>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</si>
  <si>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</si>
  <si>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</si>
  <si>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</si>
  <si>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</si>
  <si>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</si>
  <si>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</si>
  <si>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</si>
  <si>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</si>
  <si>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</si>
  <si>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</si>
  <si>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</si>
  <si>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</si>
  <si>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</si>
  <si>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</si>
  <si>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</si>
  <si>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</si>
  <si>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</si>
  <si>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</si>
  <si>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</si>
  <si>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</si>
  <si>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</si>
  <si>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</si>
  <si>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</si>
  <si>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</si>
  <si>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</si>
  <si>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</si>
  <si>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</si>
  <si>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</si>
  <si>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</si>
  <si>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</si>
  <si>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</si>
  <si>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</si>
  <si>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</si>
  <si>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</si>
  <si>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</si>
  <si>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</si>
  <si>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</si>
  <si>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</si>
  <si>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</si>
  <si>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</si>
  <si>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</si>
  <si>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</si>
  <si>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</si>
  <si>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</si>
  <si>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</si>
  <si>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</si>
  <si>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</si>
  <si>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</si>
  <si>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</si>
  <si>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</si>
  <si>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</si>
  <si>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</si>
  <si>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</si>
  <si>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</si>
  <si>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</si>
  <si>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</si>
  <si>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</si>
  <si>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</si>
  <si>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</si>
  <si>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</si>
  <si>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</si>
  <si>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</si>
  <si>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</si>
  <si>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</si>
  <si>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</si>
  <si>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</si>
  <si>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</si>
  <si>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</si>
  <si>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</si>
  <si>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</si>
  <si>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</si>
  <si>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</si>
  <si>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</si>
  <si>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</si>
  <si>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</si>
  <si>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</si>
  <si>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</si>
  <si>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</si>
  <si>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</si>
  <si>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</si>
  <si>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</si>
  <si>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</si>
  <si>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</si>
  <si>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</si>
  <si>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</si>
  <si>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</si>
  <si>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</si>
  <si>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</si>
  <si>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</si>
  <si>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</si>
  <si>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</si>
  <si>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</si>
  <si>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</si>
  <si>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</si>
  <si>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</si>
  <si>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</si>
  <si>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</si>
  <si>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</si>
  <si>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</si>
  <si>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</si>
  <si>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</si>
  <si>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</si>
  <si>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</si>
  <si>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</si>
  <si>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</si>
  <si>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</si>
  <si>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</si>
  <si>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</si>
  <si>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</si>
  <si>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</si>
  <si>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</si>
  <si>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</si>
  <si>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</si>
  <si>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</si>
  <si>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</si>
  <si>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</si>
  <si>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</si>
  <si>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</si>
  <si>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</si>
  <si>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</si>
  <si>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</si>
  <si>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</si>
  <si>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</si>
  <si>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</si>
  <si>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</si>
  <si>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</si>
  <si>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</si>
  <si>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</si>
  <si>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</si>
  <si>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</si>
  <si>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</si>
  <si>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</si>
  <si>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</si>
  <si>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</si>
  <si>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</si>
  <si>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</si>
  <si>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</si>
  <si>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</si>
  <si>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</si>
  <si>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</si>
  <si>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</si>
  <si>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</si>
  <si>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</si>
  <si>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</si>
  <si>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</si>
  <si>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</si>
  <si>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</si>
  <si>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</si>
  <si>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</si>
  <si>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</si>
  <si>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</si>
  <si>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</si>
  <si>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</si>
  <si>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</si>
  <si>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</si>
  <si>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</si>
  <si>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</si>
  <si>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</si>
  <si>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</si>
  <si>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</si>
  <si>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</si>
  <si>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</si>
  <si>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</si>
  <si>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</si>
  <si>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</si>
  <si>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</si>
  <si>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</si>
  <si>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</si>
  <si>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</si>
  <si>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</si>
  <si>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</si>
  <si>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</si>
  <si>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</si>
  <si>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</si>
  <si>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</si>
  <si>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</si>
  <si>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</si>
  <si>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</si>
  <si>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</si>
  <si>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</si>
  <si>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</si>
  <si>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</si>
  <si>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</si>
  <si>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</si>
  <si>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</si>
  <si>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</si>
  <si>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</si>
  <si>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</si>
  <si>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</si>
  <si>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</si>
  <si>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</si>
  <si>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</si>
  <si>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</si>
  <si>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</si>
  <si>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</si>
  <si>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</si>
  <si>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</si>
  <si>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</si>
  <si>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</si>
  <si>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</si>
  <si>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</si>
  <si>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</si>
  <si>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</si>
  <si>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</si>
  <si>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</si>
  <si>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</si>
  <si>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</si>
  <si>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</si>
  <si>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</si>
  <si>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</si>
  <si>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</si>
  <si>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</si>
  <si>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</si>
  <si>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</si>
  <si>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</si>
  <si>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</si>
  <si>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</si>
  <si>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</si>
  <si>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</si>
  <si>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</si>
  <si>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</si>
  <si>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</si>
  <si>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</si>
  <si>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</si>
  <si>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</si>
  <si>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</si>
  <si>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</si>
  <si>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</si>
  <si>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</si>
  <si>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</si>
  <si>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</si>
  <si>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</si>
  <si>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</si>
  <si>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</si>
  <si>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</si>
  <si>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</si>
  <si>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</si>
  <si>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</si>
  <si>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</si>
  <si>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</si>
  <si>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</si>
  <si>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</si>
  <si>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</si>
  <si>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</si>
  <si>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</si>
  <si>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</si>
  <si>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</si>
  <si>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</si>
  <si>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</si>
  <si>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</si>
  <si>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</si>
  <si>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</si>
  <si>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</si>
  <si>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</si>
  <si>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</si>
  <si>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</si>
  <si>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</si>
  <si>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</si>
  <si>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</si>
  <si>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</si>
  <si>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</si>
  <si>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</si>
  <si>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</si>
  <si>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</si>
  <si>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</si>
  <si>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</si>
  <si>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</si>
  <si>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</si>
  <si>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</si>
  <si>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</si>
  <si>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</si>
  <si>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</si>
  <si>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</si>
  <si>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</si>
  <si>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</si>
  <si>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</si>
  <si>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</si>
  <si>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</si>
  <si>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</si>
  <si>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</si>
  <si>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</si>
  <si>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</si>
  <si>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</si>
  <si>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</si>
  <si>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</si>
  <si>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</si>
  <si>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</si>
  <si>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</si>
  <si>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</si>
  <si>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</si>
  <si>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</si>
  <si>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</si>
  <si>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</si>
  <si>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</si>
  <si>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</si>
  <si>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</si>
  <si>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</si>
  <si>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</si>
  <si>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</si>
  <si>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</si>
  <si>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</si>
  <si>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</si>
  <si>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</si>
  <si>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</si>
  <si>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</si>
  <si>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</si>
  <si>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</si>
  <si>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</si>
  <si>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</si>
  <si>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</si>
  <si>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</si>
  <si>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</si>
  <si>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</si>
  <si>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</si>
  <si>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</si>
  <si>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</si>
  <si>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</si>
  <si>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</si>
  <si>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</si>
  <si>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</si>
  <si>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</si>
  <si>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</si>
  <si>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</si>
  <si>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</si>
  <si>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</si>
  <si>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</si>
  <si>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</si>
  <si>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</si>
  <si>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</si>
  <si>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</si>
  <si>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</si>
  <si>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</si>
  <si>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</si>
  <si>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</si>
  <si>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</si>
  <si>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</si>
  <si>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</si>
  <si>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</si>
  <si>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</si>
  <si>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</si>
  <si>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</si>
  <si>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</si>
  <si>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</si>
  <si>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</si>
  <si>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</si>
  <si>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</si>
  <si>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</si>
  <si>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</si>
  <si>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</si>
  <si>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</si>
  <si>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</si>
  <si>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</si>
  <si>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</si>
  <si>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</si>
  <si>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</si>
  <si>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</si>
  <si>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</si>
  <si>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</si>
  <si>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</si>
  <si>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</si>
  <si>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</si>
  <si>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</si>
  <si>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</si>
  <si>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</si>
  <si>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</si>
  <si>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</si>
  <si>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</si>
  <si>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</si>
  <si>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</si>
  <si>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</si>
  <si>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</si>
  <si>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</si>
  <si>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</si>
  <si>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</si>
  <si>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</si>
  <si>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</si>
  <si>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</si>
  <si>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</si>
  <si>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</si>
  <si>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</si>
  <si>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</si>
  <si>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</si>
  <si>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</si>
  <si>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</si>
  <si>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</si>
  <si>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</si>
  <si>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</si>
  <si>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</si>
  <si>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</si>
  <si>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</si>
  <si>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</si>
  <si>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</si>
  <si>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</si>
  <si>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</si>
  <si>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</si>
  <si>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</si>
  <si>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</si>
  <si>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</si>
  <si>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</si>
  <si>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</si>
  <si>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</si>
  <si>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</si>
  <si>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</si>
  <si>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</si>
  <si>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</si>
  <si>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</si>
  <si>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</si>
  <si>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</si>
  <si>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</si>
  <si>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</si>
  <si>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</si>
  <si>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</si>
  <si>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</si>
  <si>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</si>
  <si>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</si>
  <si>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</si>
  <si>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</si>
  <si>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</si>
  <si>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</si>
  <si>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</si>
  <si>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</si>
  <si>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</si>
  <si>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</si>
  <si>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</si>
  <si>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</si>
  <si>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</si>
  <si>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</si>
  <si>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</si>
  <si>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</si>
  <si>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</si>
  <si>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</si>
  <si>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</si>
  <si>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</si>
  <si>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</si>
  <si>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</si>
  <si>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</si>
  <si>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</si>
  <si>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</si>
  <si>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</si>
  <si>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</si>
  <si>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</si>
  <si>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</si>
  <si>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</si>
  <si>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</si>
  <si>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</si>
  <si>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</si>
  <si>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</si>
  <si>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</si>
  <si>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</si>
  <si>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</si>
  <si>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</si>
  <si>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</si>
  <si>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</si>
  <si>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</si>
  <si>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</si>
  <si>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</si>
  <si>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</si>
  <si>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</si>
  <si>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</si>
  <si>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</si>
  <si>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</si>
  <si>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</si>
  <si>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</si>
  <si>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</si>
  <si>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</si>
  <si>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</si>
  <si>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</si>
  <si>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</si>
  <si>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</si>
  <si>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</si>
  <si>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</si>
  <si>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</si>
  <si>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</si>
  <si>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</si>
  <si>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</si>
  <si>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</si>
  <si>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</si>
  <si>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</si>
  <si>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</si>
  <si>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</si>
  <si>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</si>
  <si>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</si>
  <si>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</si>
  <si>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</si>
  <si>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</si>
  <si>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</si>
  <si>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</si>
  <si>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</si>
  <si>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</si>
  <si>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</si>
  <si>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</si>
  <si>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</si>
  <si>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</si>
  <si>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</si>
  <si>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</si>
  <si>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</si>
  <si>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</si>
  <si>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</si>
  <si>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</si>
  <si>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</si>
  <si>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</si>
  <si>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</si>
  <si>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</si>
  <si>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</si>
  <si>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</si>
  <si>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</si>
  <si>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</si>
  <si>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</si>
  <si>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</si>
  <si>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</si>
  <si>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</si>
  <si>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</si>
  <si>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</si>
  <si>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</si>
  <si>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</si>
  <si>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</si>
  <si>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</si>
  <si>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</si>
  <si>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</si>
  <si>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</si>
  <si>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</si>
  <si>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</si>
  <si>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</si>
  <si>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</si>
  <si>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</si>
  <si>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</si>
  <si>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</si>
  <si>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</si>
  <si>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</si>
  <si>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</si>
  <si>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</si>
  <si>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</si>
  <si>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</si>
  <si>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</si>
  <si>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</si>
  <si>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</si>
  <si>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</si>
  <si>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</si>
  <si>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</si>
  <si>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</si>
  <si>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</si>
  <si>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</si>
  <si>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</si>
  <si>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</si>
  <si>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</si>
  <si>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</si>
  <si>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</si>
  <si>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</si>
  <si>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</si>
  <si>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</si>
  <si>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</si>
  <si>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</si>
  <si>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</si>
  <si>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</si>
  <si>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</si>
  <si>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</si>
  <si>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</si>
  <si>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</si>
  <si>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</si>
  <si>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</si>
  <si>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</si>
  <si>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</si>
  <si>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</si>
  <si>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</si>
  <si>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</si>
  <si>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</si>
  <si>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</si>
  <si>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</si>
  <si>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</si>
  <si>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</si>
  <si>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</si>
  <si>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</si>
  <si>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</si>
  <si>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</si>
  <si>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</si>
  <si>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</si>
  <si>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</si>
  <si>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</si>
  <si>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</si>
  <si>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</si>
  <si>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</si>
  <si>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</si>
  <si>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</si>
  <si>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</si>
  <si>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</si>
  <si>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</si>
  <si>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</si>
  <si>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</si>
  <si>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</si>
  <si>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</si>
  <si>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</si>
  <si>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</si>
  <si>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</si>
  <si>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</si>
  <si>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</si>
  <si>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</si>
  <si>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</si>
  <si>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</si>
  <si>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</si>
  <si>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</si>
  <si>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</si>
  <si>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</si>
  <si>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</si>
  <si>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</si>
  <si>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</si>
  <si>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</si>
  <si>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</si>
  <si>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</si>
  <si>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</si>
  <si>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</si>
  <si>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</si>
  <si>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</si>
  <si>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</si>
  <si>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</si>
  <si>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</si>
  <si>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</si>
  <si>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</si>
  <si>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</si>
  <si>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</si>
  <si>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</si>
  <si>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</si>
  <si>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</si>
  <si>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</si>
  <si>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</si>
  <si>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</si>
  <si>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</si>
  <si>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</si>
  <si>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</si>
  <si>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</si>
  <si>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</si>
  <si>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</si>
  <si>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</si>
  <si>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</si>
  <si>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</si>
  <si>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</si>
  <si>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</si>
  <si>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</si>
  <si>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</si>
  <si>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</si>
  <si>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</si>
  <si>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</si>
  <si>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</si>
  <si>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</si>
  <si>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</si>
  <si>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</si>
  <si>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</si>
  <si>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</si>
  <si>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</si>
  <si>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</si>
  <si>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</si>
  <si>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</si>
  <si>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</si>
  <si>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</si>
  <si>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</si>
  <si>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</si>
  <si>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</si>
  <si>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</si>
  <si>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</si>
  <si>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</si>
  <si>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</si>
  <si>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</si>
  <si>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</si>
  <si>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</si>
  <si>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</si>
  <si>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</si>
  <si>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</si>
  <si>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</si>
  <si>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</si>
  <si>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</si>
  <si>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</si>
  <si>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</si>
  <si>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</si>
  <si>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</si>
  <si>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</si>
  <si>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</si>
  <si>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</si>
  <si>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</si>
  <si>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</si>
  <si>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</si>
  <si>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</si>
  <si>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</si>
  <si>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</si>
  <si>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</si>
  <si>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</si>
  <si>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</si>
  <si>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</si>
  <si>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</si>
  <si>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</si>
  <si>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</si>
  <si>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</si>
  <si>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</si>
  <si>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</si>
  <si>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</si>
  <si>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</si>
  <si>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</si>
  <si>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</si>
  <si>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</si>
  <si>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</si>
  <si>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</si>
  <si>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</si>
  <si>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</si>
  <si>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</si>
  <si>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</si>
  <si>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</si>
  <si>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</si>
  <si>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</si>
  <si>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</si>
  <si>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</si>
  <si>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</si>
  <si>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</si>
  <si>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</si>
  <si>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</si>
  <si>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</si>
  <si>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</si>
  <si>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</si>
  <si>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</si>
  <si>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</si>
  <si>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</si>
  <si>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</si>
  <si>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</si>
  <si>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</si>
  <si>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</si>
  <si>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</si>
  <si>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</si>
  <si>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</si>
  <si>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</si>
  <si>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</si>
  <si>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</si>
  <si>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</si>
  <si>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</si>
  <si>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</si>
  <si>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</si>
  <si>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</si>
  <si>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</si>
  <si>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</si>
  <si>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</si>
  <si>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</si>
  <si>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</si>
  <si>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</si>
  <si>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</si>
  <si>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</si>
  <si>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</si>
  <si>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</si>
  <si>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</si>
  <si>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</si>
  <si>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</si>
  <si>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</si>
  <si>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</si>
  <si>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</si>
  <si>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</si>
  <si>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</si>
  <si>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</si>
  <si>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</si>
  <si>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</si>
  <si>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</si>
  <si>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</si>
  <si>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</si>
  <si>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</si>
  <si>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</si>
  <si>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</si>
  <si>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</si>
  <si>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</si>
  <si>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</si>
  <si>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</si>
  <si>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</si>
  <si>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</si>
  <si>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</si>
  <si>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</si>
  <si>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</si>
  <si>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</si>
  <si>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</si>
  <si>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</si>
  <si>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</si>
  <si>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</si>
  <si>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</si>
  <si>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</si>
  <si>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</si>
  <si>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</si>
  <si>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</si>
  <si>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</si>
  <si>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</si>
  <si>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</si>
  <si>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</si>
  <si>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</si>
  <si>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</si>
  <si>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</si>
  <si>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</si>
  <si>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</si>
  <si>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</si>
  <si>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</si>
  <si>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</si>
  <si>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</si>
  <si>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</si>
  <si>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</si>
  <si>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</si>
  <si>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</si>
  <si>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</si>
  <si>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</si>
  <si>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</si>
  <si>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</si>
  <si>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</si>
  <si>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</si>
  <si>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</si>
  <si>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</si>
  <si>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</si>
  <si>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</si>
  <si>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</si>
  <si>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</si>
  <si>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</si>
  <si>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</si>
  <si>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</si>
  <si>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</si>
  <si>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</si>
  <si>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</si>
  <si>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</si>
  <si>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</si>
  <si>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</si>
  <si>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</si>
  <si>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</si>
  <si>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</si>
  <si>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</si>
  <si>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</si>
  <si>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</si>
  <si>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</si>
  <si>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</si>
  <si>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</si>
  <si>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</si>
  <si>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</si>
  <si>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</si>
  <si>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</si>
  <si>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</si>
  <si>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</si>
  <si>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</si>
  <si>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</si>
  <si>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</si>
  <si>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</si>
  <si>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</si>
  <si>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</si>
  <si>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</si>
  <si>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</si>
  <si>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</si>
  <si>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</si>
  <si>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</si>
  <si>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</si>
  <si>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</si>
  <si>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</si>
  <si>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</si>
  <si>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</si>
  <si>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</si>
  <si>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</si>
  <si>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</si>
  <si>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</si>
  <si>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</si>
  <si>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</si>
  <si>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</si>
  <si>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</si>
  <si>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</si>
  <si>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</si>
  <si>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</si>
  <si>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</si>
  <si>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</si>
  <si>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</si>
  <si>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</si>
  <si>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</si>
  <si>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</si>
  <si>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</si>
  <si>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</si>
  <si>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</si>
  <si>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</si>
  <si>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</si>
  <si>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</si>
  <si>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</si>
  <si>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</si>
  <si>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</si>
  <si>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</si>
  <si>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</si>
  <si>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</si>
  <si>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</si>
  <si>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</si>
  <si>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</si>
  <si>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</si>
  <si>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</si>
  <si>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</si>
  <si>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</si>
  <si>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</si>
  <si>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</si>
  <si>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</si>
  <si>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</si>
  <si>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</si>
  <si>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</si>
  <si>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</si>
  <si>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</si>
  <si>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</si>
  <si>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</si>
  <si>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</si>
  <si>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</si>
  <si>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</si>
  <si>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</si>
  <si>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</si>
  <si>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</si>
  <si>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</si>
  <si>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</si>
  <si>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</si>
  <si>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</si>
  <si>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</si>
  <si>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</si>
  <si>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</si>
  <si>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</si>
  <si>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</si>
  <si>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</si>
  <si>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</si>
  <si>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</si>
  <si>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</si>
  <si>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</si>
  <si>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</si>
  <si>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</si>
  <si>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</si>
  <si>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</si>
  <si>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</si>
  <si>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</si>
  <si>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</si>
  <si>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</si>
  <si>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</si>
  <si>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</si>
  <si>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</si>
  <si>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</si>
  <si>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</si>
  <si>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</si>
  <si>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</si>
  <si>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</si>
  <si>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</si>
  <si>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</si>
  <si>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</si>
  <si>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</si>
  <si>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</si>
  <si>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</si>
  <si>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</si>
  <si>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</si>
  <si>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</si>
  <si>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</si>
  <si>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</si>
  <si>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</si>
  <si>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</si>
  <si>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</si>
  <si>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</si>
  <si>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</si>
  <si>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</si>
  <si>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</si>
  <si>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</si>
  <si>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</si>
  <si>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</si>
  <si>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</si>
  <si>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</si>
  <si>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</si>
  <si>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</si>
  <si>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</si>
  <si>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</si>
  <si>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</si>
  <si>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</si>
  <si>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</si>
  <si>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</si>
  <si>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</si>
  <si>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</si>
  <si>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</si>
  <si>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</si>
  <si>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</si>
  <si>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</si>
  <si>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</si>
  <si>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</si>
  <si>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</si>
  <si>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</si>
  <si>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</si>
  <si>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</si>
  <si>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</si>
  <si>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</si>
  <si>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</si>
  <si>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</si>
  <si>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</si>
  <si>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</si>
  <si>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</si>
  <si>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</si>
  <si>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</si>
  <si>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</si>
  <si>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</si>
  <si>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</si>
  <si>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</si>
  <si>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</si>
  <si>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</si>
  <si>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</si>
  <si>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</si>
  <si>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</si>
  <si>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</si>
  <si>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</si>
  <si>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</si>
  <si>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</si>
  <si>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</si>
  <si>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</si>
  <si>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</si>
  <si>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</si>
  <si>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</si>
  <si>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</si>
  <si>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</si>
  <si>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</si>
  <si>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</si>
  <si>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</si>
  <si>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</si>
  <si>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</si>
  <si>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</si>
  <si>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</si>
  <si>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</si>
  <si>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</si>
  <si>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</si>
  <si>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</si>
  <si>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</si>
  <si>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</si>
  <si>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</si>
  <si>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</si>
  <si>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</si>
  <si>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</si>
  <si>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</si>
  <si>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</si>
  <si>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</si>
  <si>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</si>
  <si>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</si>
  <si>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</si>
  <si>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</si>
  <si>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</si>
  <si>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</si>
  <si>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</si>
  <si>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</si>
  <si>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</si>
  <si>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</si>
  <si>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</si>
  <si>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</si>
  <si>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</si>
  <si>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</si>
  <si>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</si>
  <si>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</si>
  <si>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</si>
  <si>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</si>
  <si>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</si>
  <si>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</si>
  <si>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</si>
  <si>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</si>
  <si>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</si>
  <si>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</si>
  <si>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</si>
  <si>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</si>
  <si>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</si>
  <si>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</si>
  <si>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</si>
  <si>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</si>
  <si>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</si>
  <si>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</si>
  <si>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</si>
  <si>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</si>
  <si>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</si>
  <si>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</si>
  <si>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</si>
  <si>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</si>
  <si>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</si>
  <si>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</si>
  <si>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</si>
  <si>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</si>
  <si>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</si>
  <si>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</si>
  <si>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</si>
  <si>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</si>
  <si>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</si>
  <si>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</si>
  <si>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</si>
  <si>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</si>
  <si>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</si>
  <si>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</si>
  <si>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</si>
  <si>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</si>
  <si>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</si>
  <si>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</si>
  <si>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</si>
  <si>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</si>
  <si>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</si>
  <si>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</si>
  <si>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</si>
  <si>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</si>
  <si>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</si>
  <si>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</si>
  <si>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</si>
  <si>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</si>
  <si>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</si>
  <si>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</si>
  <si>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</si>
  <si>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</si>
  <si>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</si>
  <si>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</si>
  <si>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</si>
  <si>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</si>
  <si>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</si>
  <si>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</si>
  <si>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</si>
  <si>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</si>
  <si>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</si>
  <si>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</si>
  <si>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</si>
  <si>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</si>
  <si>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</si>
  <si>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</si>
  <si>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</si>
  <si>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</si>
  <si>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</si>
  <si>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</si>
  <si>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</si>
  <si>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</si>
  <si>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</si>
  <si>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</si>
  <si>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</si>
  <si>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</si>
  <si>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</si>
  <si>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</si>
  <si>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</si>
  <si>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</si>
  <si>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</si>
  <si>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</si>
  <si>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</si>
  <si>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</si>
  <si>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</si>
  <si>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</si>
  <si>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</si>
  <si>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</si>
  <si>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</si>
  <si>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</si>
  <si>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</si>
  <si>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</si>
  <si>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</si>
  <si>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</si>
  <si>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</si>
  <si>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</si>
  <si>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</si>
  <si>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</si>
  <si>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</si>
  <si>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</si>
  <si>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</si>
  <si>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</si>
  <si>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</si>
  <si>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</si>
  <si>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</si>
  <si>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</si>
  <si>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</si>
  <si>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</si>
  <si>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</si>
  <si>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</si>
  <si>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</si>
  <si>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</si>
  <si>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</si>
  <si>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</si>
  <si>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</si>
  <si>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</si>
  <si>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</si>
  <si>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</si>
  <si>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</si>
  <si>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</si>
  <si>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</si>
  <si>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</si>
  <si>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</si>
  <si>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</si>
  <si>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</si>
  <si>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</si>
  <si>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</si>
  <si>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</si>
  <si>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</si>
  <si>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</si>
  <si>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</si>
  <si>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</si>
  <si>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</si>
  <si>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</si>
  <si>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</si>
  <si>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</si>
  <si>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</si>
  <si>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</si>
  <si>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</si>
  <si>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</si>
  <si>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</si>
  <si>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</si>
  <si>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</si>
  <si>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</si>
  <si>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</si>
  <si>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</si>
  <si>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</si>
  <si>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</si>
  <si>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</si>
  <si>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</si>
  <si>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</si>
  <si>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</si>
  <si>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</si>
  <si>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</si>
  <si>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</si>
  <si>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</si>
  <si>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</si>
  <si>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</si>
  <si>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</si>
  <si>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</si>
  <si>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</si>
  <si>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</si>
  <si>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</si>
  <si>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</si>
  <si>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</si>
  <si>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</si>
  <si>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</si>
  <si>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</si>
  <si>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</si>
  <si>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</si>
  <si>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</si>
  <si>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</si>
  <si>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</si>
  <si>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</si>
  <si>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</si>
  <si>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</si>
  <si>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</si>
  <si>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</si>
  <si>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</si>
  <si>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</si>
  <si>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</si>
  <si>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</si>
  <si>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</si>
  <si>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</si>
  <si>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</si>
  <si>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</si>
  <si>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</si>
  <si>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</si>
  <si>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</si>
  <si>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</si>
  <si>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</si>
  <si>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</si>
  <si>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</si>
  <si>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</si>
  <si>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</si>
  <si>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</si>
  <si>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</si>
  <si>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</si>
  <si>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</si>
  <si>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</si>
  <si>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</si>
  <si>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</si>
  <si>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</si>
  <si>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</si>
  <si>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</si>
  <si>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</si>
  <si>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</si>
  <si>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</si>
  <si>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</si>
  <si>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</si>
  <si>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</si>
  <si>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</si>
  <si>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</si>
  <si>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</si>
  <si>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</si>
  <si>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</si>
  <si>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</si>
  <si>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</si>
  <si>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</si>
  <si>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</si>
  <si>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</si>
  <si>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</si>
  <si>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</si>
  <si>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</si>
  <si>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</si>
  <si>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</si>
  <si>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</si>
  <si>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</si>
  <si>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</si>
  <si>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</si>
  <si>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</si>
  <si>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</si>
  <si>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</si>
  <si>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</si>
  <si>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</si>
  <si>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</si>
  <si>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</si>
  <si>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</si>
  <si>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</si>
  <si>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</si>
  <si>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</si>
  <si>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</si>
  <si>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</si>
  <si>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</si>
  <si>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</si>
  <si>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</si>
  <si>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</si>
  <si>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</si>
  <si>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</si>
  <si>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</si>
  <si>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</si>
  <si>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</si>
  <si>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</si>
  <si>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</si>
  <si>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</si>
  <si>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</si>
  <si>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</si>
  <si>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</si>
  <si>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</si>
  <si>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</si>
  <si>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</si>
  <si>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</si>
  <si>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</si>
  <si>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</si>
  <si>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</si>
  <si>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</si>
  <si>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</si>
  <si>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</si>
  <si>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</si>
  <si>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</si>
  <si>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</si>
  <si>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</si>
  <si>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</si>
  <si>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</si>
  <si>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</si>
  <si>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</si>
  <si>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</si>
  <si>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</si>
  <si>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</si>
  <si>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</si>
  <si>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</si>
  <si>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</si>
  <si>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</si>
  <si>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</si>
  <si>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</si>
  <si>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</si>
  <si>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</si>
  <si>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</si>
  <si>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</si>
  <si>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</si>
  <si>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</si>
  <si>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</si>
  <si>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</si>
  <si>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</si>
  <si>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</si>
  <si>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</si>
  <si>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</si>
  <si>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</si>
  <si>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</si>
  <si>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</si>
  <si>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</si>
  <si>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</si>
  <si>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</si>
  <si>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</si>
  <si>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</si>
  <si>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</si>
  <si>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</si>
  <si>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</si>
  <si>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</si>
  <si>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</si>
  <si>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</si>
  <si>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</si>
  <si>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</si>
  <si>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</si>
  <si>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</si>
  <si>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</si>
  <si>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</si>
  <si>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</si>
  <si>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</si>
  <si>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</si>
  <si>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</si>
  <si>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</si>
  <si>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</si>
  <si>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</si>
  <si>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</si>
  <si>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</si>
  <si>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</si>
  <si>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</si>
  <si>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</si>
  <si>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</si>
  <si>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</si>
  <si>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</si>
  <si>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</si>
  <si>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</si>
  <si>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</si>
  <si>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</si>
  <si>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</si>
  <si>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</si>
  <si>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</si>
  <si>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</si>
  <si>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</si>
  <si>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</si>
  <si>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</si>
  <si>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</si>
  <si>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</si>
  <si>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</si>
  <si>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</si>
  <si>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</si>
  <si>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</si>
  <si>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</si>
  <si>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</si>
  <si>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</si>
  <si>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</si>
  <si>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</si>
  <si>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</si>
  <si>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</si>
  <si>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</si>
  <si>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</si>
  <si>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</si>
  <si>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</si>
  <si>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</si>
  <si>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</si>
  <si>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</si>
  <si>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</si>
  <si>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</si>
  <si>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</si>
  <si>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</si>
  <si>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</si>
  <si>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</si>
  <si>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</si>
  <si>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</si>
  <si>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</si>
  <si>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</si>
  <si>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</si>
  <si>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</si>
  <si>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</si>
  <si>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</si>
  <si>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</si>
  <si>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</si>
  <si>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</si>
  <si>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</si>
  <si>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</si>
  <si>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</si>
  <si>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</si>
  <si>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</si>
  <si>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</si>
  <si>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</si>
  <si>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</si>
  <si>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</si>
  <si>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</si>
  <si>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</si>
  <si>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</si>
  <si>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</si>
  <si>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</si>
  <si>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</si>
  <si>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</si>
  <si>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</si>
  <si>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</si>
  <si>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</si>
  <si>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</si>
  <si>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</si>
  <si>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</si>
  <si>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</si>
  <si>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</si>
  <si>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</si>
  <si>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</si>
  <si>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</si>
  <si>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</si>
  <si>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</si>
  <si>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</si>
  <si>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</si>
  <si>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</si>
  <si>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</si>
  <si>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</si>
  <si>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</si>
  <si>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</si>
  <si>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</si>
  <si>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</si>
  <si>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</si>
  <si>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</si>
  <si>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</si>
  <si>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</si>
  <si>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</si>
  <si>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</si>
  <si>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</si>
  <si>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</si>
  <si>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</si>
  <si>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</si>
  <si>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</si>
  <si>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</si>
  <si>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</si>
  <si>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</si>
  <si>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</si>
  <si>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</si>
  <si>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</si>
  <si>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</si>
  <si>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</si>
  <si>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</si>
  <si>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</si>
  <si>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</si>
  <si>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</si>
  <si>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</si>
  <si>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</si>
  <si>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</si>
  <si>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</si>
  <si>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</si>
  <si>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</si>
  <si>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</si>
  <si>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</si>
  <si>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</si>
  <si>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</si>
  <si>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</si>
  <si>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</si>
  <si>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</si>
  <si>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</si>
  <si>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</si>
  <si>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</si>
  <si>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</si>
  <si>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</si>
  <si>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</si>
  <si>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</si>
  <si>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</si>
  <si>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</si>
  <si>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</si>
  <si>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</si>
  <si>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</si>
  <si>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</si>
  <si>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</si>
  <si>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</si>
  <si>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</si>
  <si>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</si>
  <si>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</si>
  <si>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</si>
  <si>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</si>
  <si>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</si>
  <si>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</si>
  <si>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</si>
  <si>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</si>
  <si>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</si>
  <si>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</si>
  <si>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</si>
  <si>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</si>
  <si>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</si>
  <si>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</si>
  <si>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</si>
  <si>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</si>
  <si>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</si>
  <si>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</si>
  <si>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</si>
  <si>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</si>
  <si>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</si>
  <si>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</si>
  <si>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</si>
  <si>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</si>
  <si>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</si>
  <si>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</si>
  <si>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</si>
  <si>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</si>
  <si>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</si>
  <si>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</si>
  <si>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</si>
  <si>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</si>
  <si>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</si>
  <si>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</si>
  <si>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</si>
  <si>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</si>
  <si>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</si>
  <si>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</si>
  <si>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</si>
  <si>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</si>
  <si>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</si>
  <si>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</si>
  <si>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</si>
  <si>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</si>
  <si>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</si>
  <si>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</si>
  <si>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</si>
  <si>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</si>
  <si>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</si>
  <si>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</si>
  <si>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</si>
  <si>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</si>
  <si>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</si>
  <si>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</si>
  <si>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</si>
  <si>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</si>
  <si>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</si>
  <si>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</si>
  <si>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</si>
  <si>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</si>
  <si>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</si>
  <si>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</si>
  <si>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</si>
  <si>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</si>
  <si>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</si>
  <si>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</si>
  <si>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</si>
  <si>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</si>
  <si>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</si>
  <si>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</si>
  <si>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</si>
  <si>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</si>
  <si>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</si>
  <si>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</si>
  <si>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</si>
  <si>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</si>
  <si>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</si>
  <si>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</si>
  <si>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</si>
  <si>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</si>
  <si>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</si>
  <si>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</si>
  <si>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</si>
  <si>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</si>
  <si>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</si>
  <si>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</si>
  <si>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</si>
  <si>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</si>
  <si>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</si>
  <si>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</si>
  <si>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</si>
  <si>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</si>
  <si>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</si>
  <si>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</si>
  <si>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</si>
  <si>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</si>
  <si>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</si>
  <si>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</si>
  <si>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</si>
  <si>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</si>
  <si>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</si>
  <si>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</si>
  <si>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</si>
  <si>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</si>
  <si>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</si>
  <si>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</si>
  <si>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</si>
  <si>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</si>
  <si>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</si>
  <si>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</si>
  <si>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</si>
  <si>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</si>
  <si>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</si>
  <si>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</si>
  <si>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</si>
  <si>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</si>
  <si>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</si>
  <si>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</si>
  <si>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</si>
  <si>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</si>
  <si>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</si>
  <si>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</si>
  <si>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</si>
  <si>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</si>
  <si>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</si>
  <si>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</si>
  <si>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</si>
  <si>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</si>
  <si>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</si>
  <si>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</si>
  <si>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</si>
  <si>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DA</t>
  </si>
  <si>
    <t>JAVNA VATROGASNA POSTROJBA GRADA ZAGREBA</t>
  </si>
  <si>
    <t>ZAGREB</t>
  </si>
  <si>
    <t>SAVSKA 1</t>
  </si>
  <si>
    <t>Renata Blagaj dipl.oec</t>
  </si>
  <si>
    <t>4896191</t>
  </si>
  <si>
    <t>4896177</t>
  </si>
  <si>
    <t>renata.blagaj@vatrogasci-zagreb.hr</t>
  </si>
  <si>
    <t>jvp@vatrogasci-zagreb.hr</t>
  </si>
  <si>
    <t>Siniša Jembrih dipl.ing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</si>
</sst>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88767308</v>
      </c>
      <c r="D2" s="58">
        <f>PRRAS!E12</f>
        <v>86646709</v>
      </c>
      <c r="E2" s="58">
        <v>0</v>
      </c>
      <c r="F2" s="58">
        <v>0</v>
      </c>
      <c r="G2" s="59">
        <f t="shared" ref="G2:G65" si="0">(B2/1000)*(C2*1+D2*2)</f>
        <v>262060.726</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24703</v>
      </c>
      <c r="L10" s="46">
        <f>INT(VALUE(RefStr!B6))</f>
        <v>24703</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01509071</v>
      </c>
      <c r="L11" s="46">
        <f>INT(VALUE(RefStr!B8))</f>
        <v>1509071</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JAVNA VATROGASNA POSTROJBA GRADA ZAGREBA</v>
      </c>
      <c r="L12" s="46">
        <f>LEN(Skriveni!K12)</f>
        <v>40</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10000</v>
      </c>
      <c r="L13" s="46">
        <f>INT(VALUE(RefStr!B12))</f>
        <v>10000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ZAGREB</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SAVSKA 1</v>
      </c>
      <c r="L15" s="46">
        <f>LEN(Skriveni!K15)</f>
        <v>8</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8425</v>
      </c>
      <c r="L17" s="46">
        <f>INT(VALUE(RefStr!B18))</f>
        <v>8425</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133</v>
      </c>
      <c r="L19" s="46">
        <f>INT(VALUE(RefStr!B22))</f>
        <v>133</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21</v>
      </c>
      <c r="L20" s="46">
        <f>IF(ISERROR(RefStr!H3),0,INT(VALUE(RefStr!H3)))</f>
        <v>21</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93266589656</v>
      </c>
      <c r="L21" s="46">
        <f>INT(VALUE(RefStr!K14))</f>
        <v>93266589656</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Renata Blagaj dipl.oec</v>
      </c>
      <c r="L22" s="46">
        <f>LEN(RefStr!H25)</f>
        <v>22</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4896191</v>
      </c>
      <c r="L23" s="46">
        <f>LEN(RefStr!H27)</f>
        <v>7</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4896177</v>
      </c>
      <c r="L24" s="46">
        <f>LEN(RefStr!K27)</f>
        <v>7</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renata.blagaj@vatrogasci-zagreb.hr</v>
      </c>
      <c r="L25" s="46">
        <f>LEN(RefStr!H29)</f>
        <v>34</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jvp@vatrogasci-zagreb.hr</v>
      </c>
      <c r="L26" s="46">
        <f>LEN(RefStr!H31)</f>
        <v>24</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Siniša Jembrih dipl.ing</v>
      </c>
      <c r="L27" s="46">
        <f>LEN(RefStr!H33)</f>
        <v>23</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1.464.409.487,80</v>
      </c>
      <c r="L28" s="46">
        <f>SUM(G2:G1580)</f>
        <v>1464409487.7970018</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1273612352.6860003</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133199980.29599999</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48615255.061999999</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1896.4839999999999</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8980003.2689999994</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0</v>
      </c>
      <c r="D46" s="53">
        <f>PRRAS!E56</f>
        <v>0</v>
      </c>
      <c r="E46" s="53">
        <v>0</v>
      </c>
      <c r="F46" s="53">
        <v>0</v>
      </c>
      <c r="G46" s="54">
        <f t="shared" si="0"/>
        <v>0</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0</v>
      </c>
      <c r="D78" s="53">
        <f>PRRAS!E88</f>
        <v>0</v>
      </c>
      <c r="E78" s="53">
        <v>0</v>
      </c>
      <c r="F78" s="53">
        <v>0</v>
      </c>
      <c r="G78" s="54">
        <f t="shared" si="2"/>
        <v>0</v>
      </c>
      <c r="H78" s="54">
        <f t="shared" si="3"/>
        <v>0</v>
      </c>
      <c r="I78" s="55">
        <v>0</v>
      </c>
    </row>
    <row r="79" spans="1:9" x14ac:dyDescent="0.2">
      <c r="A79" s="52">
        <v>151</v>
      </c>
      <c r="B79" s="53">
        <f>PRRAS!C89</f>
        <v>78</v>
      </c>
      <c r="C79" s="53">
        <f>PRRAS!D89</f>
        <v>0</v>
      </c>
      <c r="D79" s="53">
        <f>PRRAS!E89</f>
        <v>0</v>
      </c>
      <c r="E79" s="53">
        <v>0</v>
      </c>
      <c r="F79" s="53">
        <v>0</v>
      </c>
      <c r="G79" s="54">
        <f t="shared" si="2"/>
        <v>0</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0</v>
      </c>
      <c r="D102" s="53">
        <f>PRRAS!E112</f>
        <v>0</v>
      </c>
      <c r="E102" s="53">
        <v>0</v>
      </c>
      <c r="F102" s="53">
        <v>0</v>
      </c>
      <c r="G102" s="54">
        <f t="shared" si="2"/>
        <v>0</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0</v>
      </c>
      <c r="D108" s="53">
        <f>PRRAS!E118</f>
        <v>0</v>
      </c>
      <c r="E108" s="53">
        <v>0</v>
      </c>
      <c r="F108" s="53">
        <v>0</v>
      </c>
      <c r="G108" s="54">
        <f t="shared" si="2"/>
        <v>0</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0</v>
      </c>
      <c r="E113" s="53">
        <v>0</v>
      </c>
      <c r="F113" s="53">
        <v>0</v>
      </c>
      <c r="G113" s="54">
        <f t="shared" si="2"/>
        <v>0</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1391629</v>
      </c>
      <c r="D120" s="53">
        <f>PRRAS!E130</f>
        <v>1133110</v>
      </c>
      <c r="E120" s="53">
        <v>0</v>
      </c>
      <c r="F120" s="53">
        <v>0</v>
      </c>
      <c r="G120" s="54">
        <f t="shared" si="2"/>
        <v>435284.03099999996</v>
      </c>
      <c r="H120" s="54">
        <f t="shared" si="3"/>
        <v>0</v>
      </c>
      <c r="I120" s="55">
        <v>0</v>
      </c>
    </row>
    <row r="121" spans="1:9" x14ac:dyDescent="0.2">
      <c r="A121" s="52">
        <v>151</v>
      </c>
      <c r="B121" s="53">
        <f>PRRAS!C131</f>
        <v>120</v>
      </c>
      <c r="C121" s="53">
        <f>PRRAS!D131</f>
        <v>640348</v>
      </c>
      <c r="D121" s="53">
        <f>PRRAS!E131</f>
        <v>1060220</v>
      </c>
      <c r="E121" s="53">
        <v>0</v>
      </c>
      <c r="F121" s="53">
        <v>0</v>
      </c>
      <c r="G121" s="54">
        <f t="shared" si="2"/>
        <v>331294.56</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640348</v>
      </c>
      <c r="D123" s="53">
        <f>PRRAS!E133</f>
        <v>1060220</v>
      </c>
      <c r="E123" s="53">
        <v>0</v>
      </c>
      <c r="F123" s="53">
        <v>0</v>
      </c>
      <c r="G123" s="54">
        <f t="shared" si="2"/>
        <v>336816.136</v>
      </c>
      <c r="H123" s="54">
        <f t="shared" si="3"/>
        <v>0</v>
      </c>
      <c r="I123" s="55">
        <v>0</v>
      </c>
    </row>
    <row r="124" spans="1:9" x14ac:dyDescent="0.2">
      <c r="A124" s="52">
        <v>151</v>
      </c>
      <c r="B124" s="53">
        <f>PRRAS!C134</f>
        <v>123</v>
      </c>
      <c r="C124" s="53">
        <f>PRRAS!D134</f>
        <v>751281</v>
      </c>
      <c r="D124" s="53">
        <f>PRRAS!E134</f>
        <v>72890</v>
      </c>
      <c r="E124" s="53">
        <v>0</v>
      </c>
      <c r="F124" s="53">
        <v>0</v>
      </c>
      <c r="G124" s="54">
        <f t="shared" si="2"/>
        <v>110338.503</v>
      </c>
      <c r="H124" s="54">
        <f t="shared" si="3"/>
        <v>0</v>
      </c>
      <c r="I124" s="55">
        <v>0</v>
      </c>
    </row>
    <row r="125" spans="1:9" x14ac:dyDescent="0.2">
      <c r="A125" s="52">
        <v>151</v>
      </c>
      <c r="B125" s="53">
        <f>PRRAS!C135</f>
        <v>124</v>
      </c>
      <c r="C125" s="53">
        <f>PRRAS!D135</f>
        <v>391104</v>
      </c>
      <c r="D125" s="53">
        <f>PRRAS!E135</f>
        <v>190</v>
      </c>
      <c r="E125" s="53">
        <v>0</v>
      </c>
      <c r="F125" s="53">
        <v>0</v>
      </c>
      <c r="G125" s="54">
        <f t="shared" si="2"/>
        <v>48544.016000000003</v>
      </c>
      <c r="H125" s="54">
        <f t="shared" si="3"/>
        <v>0</v>
      </c>
      <c r="I125" s="55">
        <v>0</v>
      </c>
    </row>
    <row r="126" spans="1:9" x14ac:dyDescent="0.2">
      <c r="A126" s="52">
        <v>151</v>
      </c>
      <c r="B126" s="53">
        <f>PRRAS!C136</f>
        <v>125</v>
      </c>
      <c r="C126" s="53">
        <f>PRRAS!D136</f>
        <v>360177</v>
      </c>
      <c r="D126" s="53">
        <f>PRRAS!E136</f>
        <v>72700</v>
      </c>
      <c r="E126" s="53">
        <v>0</v>
      </c>
      <c r="F126" s="53">
        <v>0</v>
      </c>
      <c r="G126" s="54">
        <f t="shared" ref="G126:G191" si="4">(B126/1000)*(C126*1+D126*2)</f>
        <v>63197.125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87375679</v>
      </c>
      <c r="D129" s="53">
        <f>PRRAS!E139</f>
        <v>85513599</v>
      </c>
      <c r="E129" s="53">
        <v>0</v>
      </c>
      <c r="F129" s="53">
        <v>0</v>
      </c>
      <c r="G129" s="54">
        <f t="shared" si="4"/>
        <v>33075568.256000001</v>
      </c>
      <c r="H129" s="54">
        <f t="shared" si="5"/>
        <v>0</v>
      </c>
      <c r="I129" s="55">
        <v>0</v>
      </c>
    </row>
    <row r="130" spans="1:9" x14ac:dyDescent="0.2">
      <c r="A130" s="52">
        <v>151</v>
      </c>
      <c r="B130" s="53">
        <f>PRRAS!C140</f>
        <v>129</v>
      </c>
      <c r="C130" s="53">
        <f>PRRAS!D140</f>
        <v>87375679</v>
      </c>
      <c r="D130" s="53">
        <f>PRRAS!E140</f>
        <v>85513599</v>
      </c>
      <c r="E130" s="53">
        <v>0</v>
      </c>
      <c r="F130" s="53">
        <v>0</v>
      </c>
      <c r="G130" s="54">
        <f t="shared" si="4"/>
        <v>33333971.133000001</v>
      </c>
      <c r="H130" s="54">
        <f t="shared" si="5"/>
        <v>0</v>
      </c>
      <c r="I130" s="55">
        <v>0</v>
      </c>
    </row>
    <row r="131" spans="1:9" x14ac:dyDescent="0.2">
      <c r="A131" s="52">
        <v>151</v>
      </c>
      <c r="B131" s="53">
        <f>PRRAS!C141</f>
        <v>130</v>
      </c>
      <c r="C131" s="53">
        <f>PRRAS!D141</f>
        <v>86475679</v>
      </c>
      <c r="D131" s="53">
        <f>PRRAS!E141</f>
        <v>84979115</v>
      </c>
      <c r="E131" s="53">
        <v>0</v>
      </c>
      <c r="F131" s="53">
        <v>0</v>
      </c>
      <c r="G131" s="54">
        <f t="shared" si="4"/>
        <v>33336408.170000002</v>
      </c>
      <c r="H131" s="54">
        <f t="shared" si="5"/>
        <v>0</v>
      </c>
      <c r="I131" s="55">
        <v>0</v>
      </c>
    </row>
    <row r="132" spans="1:9" x14ac:dyDescent="0.2">
      <c r="A132" s="52">
        <v>151</v>
      </c>
      <c r="B132" s="53">
        <f>PRRAS!C142</f>
        <v>131</v>
      </c>
      <c r="C132" s="53">
        <f>PRRAS!D142</f>
        <v>900000</v>
      </c>
      <c r="D132" s="53">
        <f>PRRAS!E142</f>
        <v>534484</v>
      </c>
      <c r="E132" s="53">
        <v>0</v>
      </c>
      <c r="F132" s="53">
        <v>0</v>
      </c>
      <c r="G132" s="54">
        <f t="shared" si="4"/>
        <v>257934.80800000002</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84948085</v>
      </c>
      <c r="D147" s="53">
        <f>PRRAS!E157</f>
        <v>85743518</v>
      </c>
      <c r="E147" s="53">
        <v>0</v>
      </c>
      <c r="F147" s="53">
        <v>0</v>
      </c>
      <c r="G147" s="54">
        <f t="shared" si="4"/>
        <v>37439527.666000001</v>
      </c>
      <c r="H147" s="54">
        <f t="shared" si="5"/>
        <v>0</v>
      </c>
      <c r="I147" s="55">
        <v>0</v>
      </c>
    </row>
    <row r="148" spans="1:9" x14ac:dyDescent="0.2">
      <c r="A148" s="52">
        <v>151</v>
      </c>
      <c r="B148" s="53">
        <f>PRRAS!C158</f>
        <v>147</v>
      </c>
      <c r="C148" s="53">
        <f>PRRAS!D158</f>
        <v>76059596</v>
      </c>
      <c r="D148" s="53">
        <f>PRRAS!E158</f>
        <v>76873312</v>
      </c>
      <c r="E148" s="53">
        <v>0</v>
      </c>
      <c r="F148" s="53">
        <v>0</v>
      </c>
      <c r="G148" s="54">
        <f t="shared" si="4"/>
        <v>33781514.339999996</v>
      </c>
      <c r="H148" s="54">
        <f t="shared" si="5"/>
        <v>0</v>
      </c>
      <c r="I148" s="55">
        <v>0</v>
      </c>
    </row>
    <row r="149" spans="1:9" x14ac:dyDescent="0.2">
      <c r="A149" s="52">
        <v>151</v>
      </c>
      <c r="B149" s="53">
        <f>PRRAS!C159</f>
        <v>148</v>
      </c>
      <c r="C149" s="53">
        <f>PRRAS!D159</f>
        <v>57506529</v>
      </c>
      <c r="D149" s="53">
        <f>PRRAS!E159</f>
        <v>55600877</v>
      </c>
      <c r="E149" s="53">
        <v>0</v>
      </c>
      <c r="F149" s="53">
        <v>0</v>
      </c>
      <c r="G149" s="54">
        <f t="shared" si="4"/>
        <v>24968825.884</v>
      </c>
      <c r="H149" s="54">
        <f t="shared" si="5"/>
        <v>0</v>
      </c>
      <c r="I149" s="55">
        <v>0</v>
      </c>
    </row>
    <row r="150" spans="1:9" x14ac:dyDescent="0.2">
      <c r="A150" s="52">
        <v>151</v>
      </c>
      <c r="B150" s="53">
        <f>PRRAS!C160</f>
        <v>149</v>
      </c>
      <c r="C150" s="53">
        <f>PRRAS!D160</f>
        <v>55018093</v>
      </c>
      <c r="D150" s="53">
        <f>PRRAS!E160</f>
        <v>52915408</v>
      </c>
      <c r="E150" s="53">
        <v>0</v>
      </c>
      <c r="F150" s="53">
        <v>0</v>
      </c>
      <c r="G150" s="54">
        <f t="shared" si="4"/>
        <v>23966487.441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306279</v>
      </c>
      <c r="E152" s="53">
        <v>0</v>
      </c>
      <c r="F152" s="53">
        <v>0</v>
      </c>
      <c r="G152" s="54">
        <f t="shared" si="4"/>
        <v>92496.258000000002</v>
      </c>
      <c r="H152" s="54">
        <f t="shared" si="5"/>
        <v>0</v>
      </c>
      <c r="I152" s="55">
        <v>0</v>
      </c>
    </row>
    <row r="153" spans="1:9" x14ac:dyDescent="0.2">
      <c r="A153" s="52">
        <v>151</v>
      </c>
      <c r="B153" s="53">
        <f>PRRAS!C163</f>
        <v>152</v>
      </c>
      <c r="C153" s="53">
        <f>PRRAS!D163</f>
        <v>2488436</v>
      </c>
      <c r="D153" s="53">
        <f>PRRAS!E163</f>
        <v>2379190</v>
      </c>
      <c r="E153" s="53">
        <v>0</v>
      </c>
      <c r="F153" s="53">
        <v>0</v>
      </c>
      <c r="G153" s="54">
        <f t="shared" si="4"/>
        <v>1101516.0319999999</v>
      </c>
      <c r="H153" s="54">
        <f t="shared" si="5"/>
        <v>0</v>
      </c>
      <c r="I153" s="55">
        <v>0</v>
      </c>
    </row>
    <row r="154" spans="1:9" x14ac:dyDescent="0.2">
      <c r="A154" s="52">
        <v>151</v>
      </c>
      <c r="B154" s="53">
        <f>PRRAS!C164</f>
        <v>153</v>
      </c>
      <c r="C154" s="53">
        <f>PRRAS!D164</f>
        <v>5301993</v>
      </c>
      <c r="D154" s="53">
        <f>PRRAS!E164</f>
        <v>8430722</v>
      </c>
      <c r="E154" s="53">
        <v>0</v>
      </c>
      <c r="F154" s="53">
        <v>0</v>
      </c>
      <c r="G154" s="54">
        <f t="shared" si="4"/>
        <v>3391005.861</v>
      </c>
      <c r="H154" s="54">
        <f t="shared" si="5"/>
        <v>0</v>
      </c>
      <c r="I154" s="55">
        <v>0</v>
      </c>
    </row>
    <row r="155" spans="1:9" x14ac:dyDescent="0.2">
      <c r="A155" s="52">
        <v>151</v>
      </c>
      <c r="B155" s="53">
        <f>PRRAS!C165</f>
        <v>154</v>
      </c>
      <c r="C155" s="53">
        <f>PRRAS!D165</f>
        <v>13251074</v>
      </c>
      <c r="D155" s="53">
        <f>PRRAS!E165</f>
        <v>12841713</v>
      </c>
      <c r="E155" s="53">
        <v>0</v>
      </c>
      <c r="F155" s="53">
        <v>0</v>
      </c>
      <c r="G155" s="54">
        <f t="shared" si="4"/>
        <v>5995913</v>
      </c>
      <c r="H155" s="54">
        <f t="shared" si="5"/>
        <v>0</v>
      </c>
      <c r="I155" s="55">
        <v>0</v>
      </c>
    </row>
    <row r="156" spans="1:9" x14ac:dyDescent="0.2">
      <c r="A156" s="52">
        <v>151</v>
      </c>
      <c r="B156" s="53">
        <f>PRRAS!C166</f>
        <v>155</v>
      </c>
      <c r="C156" s="53">
        <f>PRRAS!D166</f>
        <v>4063037</v>
      </c>
      <c r="D156" s="53">
        <f>PRRAS!E166</f>
        <v>3973616</v>
      </c>
      <c r="E156" s="53">
        <v>0</v>
      </c>
      <c r="F156" s="53">
        <v>0</v>
      </c>
      <c r="G156" s="54">
        <f t="shared" si="4"/>
        <v>1861591.6950000001</v>
      </c>
      <c r="H156" s="54">
        <f t="shared" si="5"/>
        <v>0</v>
      </c>
      <c r="I156" s="55">
        <v>0</v>
      </c>
    </row>
    <row r="157" spans="1:9" x14ac:dyDescent="0.2">
      <c r="A157" s="52">
        <v>151</v>
      </c>
      <c r="B157" s="53">
        <f>PRRAS!C167</f>
        <v>156</v>
      </c>
      <c r="C157" s="53">
        <f>PRRAS!D167</f>
        <v>9188037</v>
      </c>
      <c r="D157" s="53">
        <f>PRRAS!E167</f>
        <v>8868097</v>
      </c>
      <c r="E157" s="53">
        <v>0</v>
      </c>
      <c r="F157" s="53">
        <v>0</v>
      </c>
      <c r="G157" s="54">
        <f t="shared" si="4"/>
        <v>4200180.0360000003</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8869802</v>
      </c>
      <c r="D159" s="53">
        <f>PRRAS!E169</f>
        <v>8852177</v>
      </c>
      <c r="E159" s="53">
        <v>0</v>
      </c>
      <c r="F159" s="53">
        <v>0</v>
      </c>
      <c r="G159" s="54">
        <f t="shared" si="4"/>
        <v>4198716.648</v>
      </c>
      <c r="H159" s="54">
        <f t="shared" si="5"/>
        <v>0</v>
      </c>
      <c r="I159" s="55">
        <v>0</v>
      </c>
    </row>
    <row r="160" spans="1:9" x14ac:dyDescent="0.2">
      <c r="A160" s="52">
        <v>151</v>
      </c>
      <c r="B160" s="53">
        <f>PRRAS!C170</f>
        <v>159</v>
      </c>
      <c r="C160" s="53">
        <f>PRRAS!D170</f>
        <v>1573583</v>
      </c>
      <c r="D160" s="53">
        <f>PRRAS!E170</f>
        <v>1497614</v>
      </c>
      <c r="E160" s="53">
        <v>0</v>
      </c>
      <c r="F160" s="53">
        <v>0</v>
      </c>
      <c r="G160" s="54">
        <f t="shared" si="4"/>
        <v>726440.94900000002</v>
      </c>
      <c r="H160" s="54">
        <f t="shared" si="5"/>
        <v>0</v>
      </c>
      <c r="I160" s="55">
        <v>0</v>
      </c>
    </row>
    <row r="161" spans="1:9" x14ac:dyDescent="0.2">
      <c r="A161" s="52">
        <v>151</v>
      </c>
      <c r="B161" s="53">
        <f>PRRAS!C171</f>
        <v>160</v>
      </c>
      <c r="C161" s="53">
        <f>PRRAS!D171</f>
        <v>25000</v>
      </c>
      <c r="D161" s="53">
        <f>PRRAS!E171</f>
        <v>61302</v>
      </c>
      <c r="E161" s="53">
        <v>0</v>
      </c>
      <c r="F161" s="53">
        <v>0</v>
      </c>
      <c r="G161" s="54">
        <f t="shared" si="4"/>
        <v>23616.639999999999</v>
      </c>
      <c r="H161" s="54">
        <f t="shared" si="5"/>
        <v>0</v>
      </c>
      <c r="I161" s="55">
        <v>0</v>
      </c>
    </row>
    <row r="162" spans="1:9" x14ac:dyDescent="0.2">
      <c r="A162" s="52">
        <v>151</v>
      </c>
      <c r="B162" s="53">
        <f>PRRAS!C172</f>
        <v>161</v>
      </c>
      <c r="C162" s="53">
        <f>PRRAS!D172</f>
        <v>1499821</v>
      </c>
      <c r="D162" s="53">
        <f>PRRAS!E172</f>
        <v>1400600</v>
      </c>
      <c r="E162" s="53">
        <v>0</v>
      </c>
      <c r="F162" s="53">
        <v>0</v>
      </c>
      <c r="G162" s="54">
        <f t="shared" si="4"/>
        <v>692464.38100000005</v>
      </c>
      <c r="H162" s="54">
        <f t="shared" si="5"/>
        <v>0</v>
      </c>
      <c r="I162" s="55">
        <v>0</v>
      </c>
    </row>
    <row r="163" spans="1:9" x14ac:dyDescent="0.2">
      <c r="A163" s="52">
        <v>151</v>
      </c>
      <c r="B163" s="53">
        <f>PRRAS!C173</f>
        <v>162</v>
      </c>
      <c r="C163" s="53">
        <f>PRRAS!D173</f>
        <v>48762</v>
      </c>
      <c r="D163" s="53">
        <f>PRRAS!E173</f>
        <v>35712</v>
      </c>
      <c r="E163" s="53">
        <v>0</v>
      </c>
      <c r="F163" s="53">
        <v>0</v>
      </c>
      <c r="G163" s="54">
        <f t="shared" si="4"/>
        <v>19470.132000000001</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4433626</v>
      </c>
      <c r="D165" s="53">
        <f>PRRAS!E175</f>
        <v>4515815</v>
      </c>
      <c r="E165" s="53">
        <v>0</v>
      </c>
      <c r="F165" s="53">
        <v>0</v>
      </c>
      <c r="G165" s="54">
        <f t="shared" si="4"/>
        <v>2208301.9840000002</v>
      </c>
      <c r="H165" s="54">
        <f t="shared" si="5"/>
        <v>0</v>
      </c>
      <c r="I165" s="55">
        <v>0</v>
      </c>
    </row>
    <row r="166" spans="1:9" x14ac:dyDescent="0.2">
      <c r="A166" s="52">
        <v>151</v>
      </c>
      <c r="B166" s="53">
        <f>PRRAS!C176</f>
        <v>165</v>
      </c>
      <c r="C166" s="53">
        <f>PRRAS!D176</f>
        <v>353340</v>
      </c>
      <c r="D166" s="53">
        <f>PRRAS!E176</f>
        <v>185960</v>
      </c>
      <c r="E166" s="53">
        <v>0</v>
      </c>
      <c r="F166" s="53">
        <v>0</v>
      </c>
      <c r="G166" s="54">
        <f t="shared" si="4"/>
        <v>119667.90000000001</v>
      </c>
      <c r="H166" s="54">
        <f t="shared" si="5"/>
        <v>0</v>
      </c>
      <c r="I166" s="55">
        <v>0</v>
      </c>
    </row>
    <row r="167" spans="1:9" x14ac:dyDescent="0.2">
      <c r="A167" s="52">
        <v>151</v>
      </c>
      <c r="B167" s="53">
        <f>PRRAS!C177</f>
        <v>166</v>
      </c>
      <c r="C167" s="53">
        <f>PRRAS!D177</f>
        <v>227741</v>
      </c>
      <c r="D167" s="53">
        <f>PRRAS!E177</f>
        <v>164990</v>
      </c>
      <c r="E167" s="53">
        <v>0</v>
      </c>
      <c r="F167" s="53">
        <v>0</v>
      </c>
      <c r="G167" s="54">
        <f t="shared" si="4"/>
        <v>92581.686000000002</v>
      </c>
      <c r="H167" s="54">
        <f t="shared" si="5"/>
        <v>0</v>
      </c>
      <c r="I167" s="55">
        <v>0</v>
      </c>
    </row>
    <row r="168" spans="1:9" x14ac:dyDescent="0.2">
      <c r="A168" s="52">
        <v>151</v>
      </c>
      <c r="B168" s="53">
        <f>PRRAS!C178</f>
        <v>167</v>
      </c>
      <c r="C168" s="53">
        <f>PRRAS!D178</f>
        <v>1411631</v>
      </c>
      <c r="D168" s="53">
        <f>PRRAS!E178</f>
        <v>1495024</v>
      </c>
      <c r="E168" s="53">
        <v>0</v>
      </c>
      <c r="F168" s="53">
        <v>0</v>
      </c>
      <c r="G168" s="54">
        <f t="shared" si="4"/>
        <v>735080.39300000004</v>
      </c>
      <c r="H168" s="54">
        <f t="shared" si="5"/>
        <v>0</v>
      </c>
      <c r="I168" s="55">
        <v>0</v>
      </c>
    </row>
    <row r="169" spans="1:9" x14ac:dyDescent="0.2">
      <c r="A169" s="52">
        <v>151</v>
      </c>
      <c r="B169" s="53">
        <f>PRRAS!C179</f>
        <v>168</v>
      </c>
      <c r="C169" s="53">
        <f>PRRAS!D179</f>
        <v>683744</v>
      </c>
      <c r="D169" s="53">
        <f>PRRAS!E179</f>
        <v>750308</v>
      </c>
      <c r="E169" s="53">
        <v>0</v>
      </c>
      <c r="F169" s="53">
        <v>0</v>
      </c>
      <c r="G169" s="54">
        <f t="shared" si="4"/>
        <v>366972.48000000004</v>
      </c>
      <c r="H169" s="54">
        <f t="shared" si="5"/>
        <v>0</v>
      </c>
      <c r="I169" s="55">
        <v>0</v>
      </c>
    </row>
    <row r="170" spans="1:9" x14ac:dyDescent="0.2">
      <c r="A170" s="52">
        <v>151</v>
      </c>
      <c r="B170" s="53">
        <f>PRRAS!C180</f>
        <v>169</v>
      </c>
      <c r="C170" s="53">
        <f>PRRAS!D180</f>
        <v>517558</v>
      </c>
      <c r="D170" s="53">
        <f>PRRAS!E180</f>
        <v>483296</v>
      </c>
      <c r="E170" s="53">
        <v>0</v>
      </c>
      <c r="F170" s="53">
        <v>0</v>
      </c>
      <c r="G170" s="54">
        <f t="shared" si="4"/>
        <v>250821.35</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1239612</v>
      </c>
      <c r="D172" s="53">
        <f>PRRAS!E182</f>
        <v>1436237</v>
      </c>
      <c r="E172" s="53">
        <v>0</v>
      </c>
      <c r="F172" s="53">
        <v>0</v>
      </c>
      <c r="G172" s="54">
        <f t="shared" si="4"/>
        <v>703166.70600000001</v>
      </c>
      <c r="H172" s="54">
        <f t="shared" si="5"/>
        <v>0</v>
      </c>
      <c r="I172" s="55">
        <v>0</v>
      </c>
    </row>
    <row r="173" spans="1:9" x14ac:dyDescent="0.2">
      <c r="A173" s="52">
        <v>151</v>
      </c>
      <c r="B173" s="53">
        <f>PRRAS!C183</f>
        <v>172</v>
      </c>
      <c r="C173" s="53">
        <f>PRRAS!D183</f>
        <v>2508866</v>
      </c>
      <c r="D173" s="53">
        <f>PRRAS!E183</f>
        <v>2536879</v>
      </c>
      <c r="E173" s="53">
        <v>0</v>
      </c>
      <c r="F173" s="53">
        <v>0</v>
      </c>
      <c r="G173" s="54">
        <f t="shared" si="4"/>
        <v>1304211.328</v>
      </c>
      <c r="H173" s="54">
        <f t="shared" si="5"/>
        <v>0</v>
      </c>
      <c r="I173" s="55">
        <v>0</v>
      </c>
    </row>
    <row r="174" spans="1:9" x14ac:dyDescent="0.2">
      <c r="A174" s="52">
        <v>151</v>
      </c>
      <c r="B174" s="53">
        <f>PRRAS!C184</f>
        <v>173</v>
      </c>
      <c r="C174" s="53">
        <f>PRRAS!D184</f>
        <v>194082</v>
      </c>
      <c r="D174" s="53">
        <f>PRRAS!E184</f>
        <v>259717</v>
      </c>
      <c r="E174" s="53">
        <v>0</v>
      </c>
      <c r="F174" s="53">
        <v>0</v>
      </c>
      <c r="G174" s="54">
        <f t="shared" si="4"/>
        <v>123438.268</v>
      </c>
      <c r="H174" s="54">
        <f t="shared" si="5"/>
        <v>0</v>
      </c>
      <c r="I174" s="55">
        <v>0</v>
      </c>
    </row>
    <row r="175" spans="1:9" x14ac:dyDescent="0.2">
      <c r="A175" s="52">
        <v>151</v>
      </c>
      <c r="B175" s="53">
        <f>PRRAS!C185</f>
        <v>174</v>
      </c>
      <c r="C175" s="53">
        <f>PRRAS!D185</f>
        <v>1609442</v>
      </c>
      <c r="D175" s="53">
        <f>PRRAS!E185</f>
        <v>1301076</v>
      </c>
      <c r="E175" s="53">
        <v>0</v>
      </c>
      <c r="F175" s="53">
        <v>0</v>
      </c>
      <c r="G175" s="54">
        <f t="shared" si="4"/>
        <v>732817.35599999991</v>
      </c>
      <c r="H175" s="54">
        <f t="shared" si="5"/>
        <v>0</v>
      </c>
      <c r="I175" s="55">
        <v>0</v>
      </c>
    </row>
    <row r="176" spans="1:9" x14ac:dyDescent="0.2">
      <c r="A176" s="52">
        <v>151</v>
      </c>
      <c r="B176" s="53">
        <f>PRRAS!C186</f>
        <v>175</v>
      </c>
      <c r="C176" s="53">
        <f>PRRAS!D186</f>
        <v>48544</v>
      </c>
      <c r="D176" s="53">
        <f>PRRAS!E186</f>
        <v>15938</v>
      </c>
      <c r="E176" s="53">
        <v>0</v>
      </c>
      <c r="F176" s="53">
        <v>0</v>
      </c>
      <c r="G176" s="54">
        <f t="shared" si="4"/>
        <v>14073.5</v>
      </c>
      <c r="H176" s="54">
        <f t="shared" si="5"/>
        <v>0</v>
      </c>
      <c r="I176" s="55">
        <v>0</v>
      </c>
    </row>
    <row r="177" spans="1:9" x14ac:dyDescent="0.2">
      <c r="A177" s="52">
        <v>151</v>
      </c>
      <c r="B177" s="53">
        <f>PRRAS!C187</f>
        <v>176</v>
      </c>
      <c r="C177" s="53">
        <f>PRRAS!D187</f>
        <v>200540</v>
      </c>
      <c r="D177" s="53">
        <f>PRRAS!E187</f>
        <v>217146</v>
      </c>
      <c r="E177" s="53">
        <v>0</v>
      </c>
      <c r="F177" s="53">
        <v>0</v>
      </c>
      <c r="G177" s="54">
        <f t="shared" si="4"/>
        <v>111730.432</v>
      </c>
      <c r="H177" s="54">
        <f t="shared" si="5"/>
        <v>0</v>
      </c>
      <c r="I177" s="55">
        <v>0</v>
      </c>
    </row>
    <row r="178" spans="1:9" x14ac:dyDescent="0.2">
      <c r="A178" s="52">
        <v>151</v>
      </c>
      <c r="B178" s="53">
        <f>PRRAS!C188</f>
        <v>177</v>
      </c>
      <c r="C178" s="53">
        <f>PRRAS!D188</f>
        <v>94113</v>
      </c>
      <c r="D178" s="53">
        <f>PRRAS!E188</f>
        <v>80595</v>
      </c>
      <c r="E178" s="53">
        <v>0</v>
      </c>
      <c r="F178" s="53">
        <v>0</v>
      </c>
      <c r="G178" s="54">
        <f t="shared" si="4"/>
        <v>45188.631000000001</v>
      </c>
      <c r="H178" s="54">
        <f t="shared" si="5"/>
        <v>0</v>
      </c>
      <c r="I178" s="55">
        <v>0</v>
      </c>
    </row>
    <row r="179" spans="1:9" x14ac:dyDescent="0.2">
      <c r="A179" s="52">
        <v>151</v>
      </c>
      <c r="B179" s="53">
        <f>PRRAS!C189</f>
        <v>178</v>
      </c>
      <c r="C179" s="53">
        <f>PRRAS!D189</f>
        <v>26550</v>
      </c>
      <c r="D179" s="53">
        <f>PRRAS!E189</f>
        <v>104403</v>
      </c>
      <c r="E179" s="53">
        <v>0</v>
      </c>
      <c r="F179" s="53">
        <v>0</v>
      </c>
      <c r="G179" s="54">
        <f t="shared" si="4"/>
        <v>41893.367999999995</v>
      </c>
      <c r="H179" s="54">
        <f t="shared" si="5"/>
        <v>0</v>
      </c>
      <c r="I179" s="55">
        <v>0</v>
      </c>
    </row>
    <row r="180" spans="1:9" x14ac:dyDescent="0.2">
      <c r="A180" s="52">
        <v>151</v>
      </c>
      <c r="B180" s="53">
        <f>PRRAS!C190</f>
        <v>179</v>
      </c>
      <c r="C180" s="53">
        <f>PRRAS!D190</f>
        <v>0</v>
      </c>
      <c r="D180" s="53">
        <f>PRRAS!E190</f>
        <v>0</v>
      </c>
      <c r="E180" s="53">
        <v>0</v>
      </c>
      <c r="F180" s="53">
        <v>0</v>
      </c>
      <c r="G180" s="54">
        <f t="shared" si="4"/>
        <v>0</v>
      </c>
      <c r="H180" s="54">
        <f t="shared" si="5"/>
        <v>0</v>
      </c>
      <c r="I180" s="55">
        <v>0</v>
      </c>
    </row>
    <row r="181" spans="1:9" x14ac:dyDescent="0.2">
      <c r="A181" s="52">
        <v>151</v>
      </c>
      <c r="B181" s="53">
        <f>PRRAS!C191</f>
        <v>180</v>
      </c>
      <c r="C181" s="53">
        <f>PRRAS!D191</f>
        <v>177225</v>
      </c>
      <c r="D181" s="53">
        <f>PRRAS!E191</f>
        <v>187300</v>
      </c>
      <c r="E181" s="53">
        <v>0</v>
      </c>
      <c r="F181" s="53">
        <v>0</v>
      </c>
      <c r="G181" s="54">
        <f t="shared" si="4"/>
        <v>99328.5</v>
      </c>
      <c r="H181" s="54">
        <f t="shared" si="5"/>
        <v>0</v>
      </c>
      <c r="I181" s="55">
        <v>0</v>
      </c>
    </row>
    <row r="182" spans="1:9" x14ac:dyDescent="0.2">
      <c r="A182" s="52">
        <v>151</v>
      </c>
      <c r="B182" s="53">
        <f>PRRAS!C192</f>
        <v>181</v>
      </c>
      <c r="C182" s="53">
        <f>PRRAS!D192</f>
        <v>158370</v>
      </c>
      <c r="D182" s="53">
        <f>PRRAS!E192</f>
        <v>370704</v>
      </c>
      <c r="E182" s="53">
        <v>0</v>
      </c>
      <c r="F182" s="53">
        <v>0</v>
      </c>
      <c r="G182" s="54">
        <f t="shared" si="4"/>
        <v>162859.818</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353727</v>
      </c>
      <c r="D184" s="53">
        <f>PRRAS!E194</f>
        <v>301869</v>
      </c>
      <c r="E184" s="53">
        <v>0</v>
      </c>
      <c r="F184" s="53">
        <v>0</v>
      </c>
      <c r="G184" s="54">
        <f t="shared" si="4"/>
        <v>175216.095</v>
      </c>
      <c r="H184" s="54">
        <f t="shared" si="5"/>
        <v>0</v>
      </c>
      <c r="I184" s="55">
        <v>0</v>
      </c>
    </row>
    <row r="185" spans="1:9" x14ac:dyDescent="0.2">
      <c r="A185" s="52">
        <v>151</v>
      </c>
      <c r="B185" s="53">
        <f>PRRAS!C195</f>
        <v>184</v>
      </c>
      <c r="C185" s="53">
        <f>PRRAS!D195</f>
        <v>11504</v>
      </c>
      <c r="D185" s="53">
        <f>PRRAS!E195</f>
        <v>21895</v>
      </c>
      <c r="E185" s="53">
        <v>0</v>
      </c>
      <c r="F185" s="53">
        <v>0</v>
      </c>
      <c r="G185" s="54">
        <f t="shared" si="4"/>
        <v>10174.096</v>
      </c>
      <c r="H185" s="54">
        <f t="shared" si="5"/>
        <v>0</v>
      </c>
      <c r="I185" s="55">
        <v>0</v>
      </c>
    </row>
    <row r="186" spans="1:9" x14ac:dyDescent="0.2">
      <c r="A186" s="52">
        <v>151</v>
      </c>
      <c r="B186" s="53">
        <f>PRRAS!C196</f>
        <v>185</v>
      </c>
      <c r="C186" s="53">
        <f>PRRAS!D196</f>
        <v>320978</v>
      </c>
      <c r="D186" s="53">
        <f>PRRAS!E196</f>
        <v>264621</v>
      </c>
      <c r="E186" s="53">
        <v>0</v>
      </c>
      <c r="F186" s="53">
        <v>0</v>
      </c>
      <c r="G186" s="54">
        <f t="shared" si="4"/>
        <v>157290.70000000001</v>
      </c>
      <c r="H186" s="54">
        <f t="shared" si="5"/>
        <v>0</v>
      </c>
      <c r="I186" s="55">
        <v>0</v>
      </c>
    </row>
    <row r="187" spans="1:9" x14ac:dyDescent="0.2">
      <c r="A187" s="52">
        <v>151</v>
      </c>
      <c r="B187" s="53">
        <f>PRRAS!C197</f>
        <v>186</v>
      </c>
      <c r="C187" s="53">
        <f>PRRAS!D197</f>
        <v>17197</v>
      </c>
      <c r="D187" s="53">
        <f>PRRAS!E197</f>
        <v>8375</v>
      </c>
      <c r="E187" s="53">
        <v>0</v>
      </c>
      <c r="F187" s="53">
        <v>0</v>
      </c>
      <c r="G187" s="54">
        <f t="shared" si="4"/>
        <v>6314.1419999999998</v>
      </c>
      <c r="H187" s="54">
        <f t="shared" si="5"/>
        <v>0</v>
      </c>
      <c r="I187" s="55">
        <v>0</v>
      </c>
    </row>
    <row r="188" spans="1:9" x14ac:dyDescent="0.2">
      <c r="A188" s="52">
        <v>151</v>
      </c>
      <c r="B188" s="53">
        <f>PRRAS!C198</f>
        <v>187</v>
      </c>
      <c r="C188" s="53">
        <f>PRRAS!D198</f>
        <v>0</v>
      </c>
      <c r="D188" s="53">
        <f>PRRAS!E198</f>
        <v>0</v>
      </c>
      <c r="E188" s="53">
        <v>0</v>
      </c>
      <c r="F188" s="53">
        <v>0</v>
      </c>
      <c r="G188" s="54">
        <f t="shared" si="4"/>
        <v>0</v>
      </c>
      <c r="H188" s="54">
        <f t="shared" si="5"/>
        <v>0</v>
      </c>
      <c r="I188" s="55">
        <v>0</v>
      </c>
    </row>
    <row r="189" spans="1:9" x14ac:dyDescent="0.2">
      <c r="A189" s="52">
        <v>151</v>
      </c>
      <c r="B189" s="53">
        <f>PRRAS!C199</f>
        <v>188</v>
      </c>
      <c r="C189" s="53">
        <f>PRRAS!D199</f>
        <v>48</v>
      </c>
      <c r="D189" s="53">
        <f>PRRAS!E199</f>
        <v>1978</v>
      </c>
      <c r="E189" s="53">
        <v>0</v>
      </c>
      <c r="F189" s="53">
        <v>0</v>
      </c>
      <c r="G189" s="54">
        <f t="shared" si="4"/>
        <v>752.75199999999995</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4000</v>
      </c>
      <c r="D191" s="53">
        <f>PRRAS!E201</f>
        <v>5000</v>
      </c>
      <c r="E191" s="53">
        <v>0</v>
      </c>
      <c r="F191" s="53">
        <v>0</v>
      </c>
      <c r="G191" s="54">
        <f t="shared" si="4"/>
        <v>2660</v>
      </c>
      <c r="H191" s="54">
        <f t="shared" si="5"/>
        <v>0</v>
      </c>
      <c r="I191" s="55">
        <v>0</v>
      </c>
    </row>
    <row r="192" spans="1:9" x14ac:dyDescent="0.2">
      <c r="A192" s="52">
        <v>151</v>
      </c>
      <c r="B192" s="53">
        <f>PRRAS!C202</f>
        <v>191</v>
      </c>
      <c r="C192" s="53">
        <f>PRRAS!D202</f>
        <v>18687</v>
      </c>
      <c r="D192" s="53">
        <f>PRRAS!E202</f>
        <v>18029</v>
      </c>
      <c r="E192" s="53">
        <v>0</v>
      </c>
      <c r="F192" s="53">
        <v>0</v>
      </c>
      <c r="G192" s="54">
        <f t="shared" ref="G192:G258" si="6">(B192/1000)*(C192*1+D192*2)</f>
        <v>10456.295</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18687</v>
      </c>
      <c r="D206" s="53">
        <f>PRRAS!E216</f>
        <v>18029</v>
      </c>
      <c r="E206" s="53">
        <v>0</v>
      </c>
      <c r="F206" s="53">
        <v>0</v>
      </c>
      <c r="G206" s="54">
        <f t="shared" si="6"/>
        <v>11222.724999999999</v>
      </c>
      <c r="H206" s="54">
        <f t="shared" si="7"/>
        <v>0</v>
      </c>
      <c r="I206" s="55">
        <v>0</v>
      </c>
    </row>
    <row r="207" spans="1:9" x14ac:dyDescent="0.2">
      <c r="A207" s="52">
        <v>151</v>
      </c>
      <c r="B207" s="53">
        <f>PRRAS!C217</f>
        <v>206</v>
      </c>
      <c r="C207" s="53">
        <f>PRRAS!D217</f>
        <v>15725</v>
      </c>
      <c r="D207" s="53">
        <f>PRRAS!E217</f>
        <v>18010</v>
      </c>
      <c r="E207" s="53">
        <v>0</v>
      </c>
      <c r="F207" s="53">
        <v>0</v>
      </c>
      <c r="G207" s="54">
        <f t="shared" si="6"/>
        <v>10659.47</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39</v>
      </c>
      <c r="D209" s="53">
        <f>PRRAS!E219</f>
        <v>19</v>
      </c>
      <c r="E209" s="53">
        <v>0</v>
      </c>
      <c r="F209" s="53">
        <v>0</v>
      </c>
      <c r="G209" s="54">
        <f t="shared" si="6"/>
        <v>16.015999999999998</v>
      </c>
      <c r="H209" s="54">
        <f t="shared" si="7"/>
        <v>0</v>
      </c>
      <c r="I209" s="55">
        <v>0</v>
      </c>
    </row>
    <row r="210" spans="1:9" x14ac:dyDescent="0.2">
      <c r="A210" s="52">
        <v>151</v>
      </c>
      <c r="B210" s="53">
        <f>PRRAS!C220</f>
        <v>209</v>
      </c>
      <c r="C210" s="53">
        <f>PRRAS!D220</f>
        <v>2923</v>
      </c>
      <c r="D210" s="53">
        <f>PRRAS!E220</f>
        <v>0</v>
      </c>
      <c r="E210" s="53">
        <v>0</v>
      </c>
      <c r="F210" s="53">
        <v>0</v>
      </c>
      <c r="G210" s="54">
        <f t="shared" si="6"/>
        <v>610.90699999999993</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84948085</v>
      </c>
      <c r="D285" s="53">
        <f>PRRAS!E295</f>
        <v>85743518</v>
      </c>
      <c r="E285" s="53">
        <v>0</v>
      </c>
      <c r="F285" s="53">
        <v>0</v>
      </c>
      <c r="G285" s="54">
        <f t="shared" si="8"/>
        <v>72827574.363999993</v>
      </c>
      <c r="H285" s="54">
        <f t="shared" si="9"/>
        <v>0</v>
      </c>
      <c r="I285" s="55">
        <v>0</v>
      </c>
    </row>
    <row r="286" spans="1:9" x14ac:dyDescent="0.2">
      <c r="A286" s="52">
        <v>151</v>
      </c>
      <c r="B286" s="53">
        <f>PRRAS!C296</f>
        <v>285</v>
      </c>
      <c r="C286" s="53">
        <f>PRRAS!D296</f>
        <v>3819223</v>
      </c>
      <c r="D286" s="53">
        <f>PRRAS!E296</f>
        <v>903191</v>
      </c>
      <c r="E286" s="53">
        <v>0</v>
      </c>
      <c r="F286" s="53">
        <v>0</v>
      </c>
      <c r="G286" s="54">
        <f t="shared" si="8"/>
        <v>1603297.4249999998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0</v>
      </c>
      <c r="D288" s="53">
        <f>PRRAS!E298</f>
        <v>1634256</v>
      </c>
      <c r="E288" s="53">
        <v>0</v>
      </c>
      <c r="F288" s="53">
        <v>0</v>
      </c>
      <c r="G288" s="54">
        <f t="shared" si="8"/>
        <v>938062.9439999999</v>
      </c>
      <c r="H288" s="54">
        <f t="shared" si="9"/>
        <v>0</v>
      </c>
      <c r="I288" s="55">
        <v>0</v>
      </c>
    </row>
    <row r="289" spans="1:9" x14ac:dyDescent="0.2">
      <c r="A289" s="52">
        <v>151</v>
      </c>
      <c r="B289" s="53">
        <f>PRRAS!C299</f>
        <v>288</v>
      </c>
      <c r="C289" s="53">
        <f>PRRAS!D299</f>
        <v>700292</v>
      </c>
      <c r="D289" s="53">
        <f>PRRAS!E299</f>
        <v>0</v>
      </c>
      <c r="E289" s="53">
        <v>0</v>
      </c>
      <c r="F289" s="53">
        <v>0</v>
      </c>
      <c r="G289" s="54">
        <f t="shared" si="8"/>
        <v>201684.09599999999</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73373</v>
      </c>
      <c r="D291" s="53">
        <f>PRRAS!E301</f>
        <v>123408</v>
      </c>
      <c r="E291" s="53">
        <v>0</v>
      </c>
      <c r="F291" s="53">
        <v>0</v>
      </c>
      <c r="G291" s="54">
        <f t="shared" si="8"/>
        <v>92854.81</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1365063</v>
      </c>
      <c r="D345" s="53">
        <f>PRRAS!E356</f>
        <v>1087221</v>
      </c>
      <c r="E345" s="53">
        <v>0</v>
      </c>
      <c r="F345" s="53">
        <v>0</v>
      </c>
      <c r="G345" s="54">
        <f t="shared" si="10"/>
        <v>1217589.72</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1365063</v>
      </c>
      <c r="D358" s="53">
        <f>PRRAS!E369</f>
        <v>1087221</v>
      </c>
      <c r="E358" s="53">
        <v>0</v>
      </c>
      <c r="F358" s="53">
        <v>0</v>
      </c>
      <c r="G358" s="54">
        <f t="shared" si="10"/>
        <v>1263603.2849999999</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958149</v>
      </c>
      <c r="D364" s="53">
        <f>PRRAS!E375</f>
        <v>720327</v>
      </c>
      <c r="E364" s="53">
        <v>0</v>
      </c>
      <c r="F364" s="53">
        <v>0</v>
      </c>
      <c r="G364" s="54">
        <f t="shared" si="10"/>
        <v>870765.48899999994</v>
      </c>
      <c r="H364" s="54">
        <f t="shared" si="11"/>
        <v>0</v>
      </c>
      <c r="I364" s="55">
        <v>0</v>
      </c>
    </row>
    <row r="365" spans="1:9" x14ac:dyDescent="0.2">
      <c r="A365" s="52">
        <v>151</v>
      </c>
      <c r="B365" s="53">
        <f>PRRAS!C376</f>
        <v>364</v>
      </c>
      <c r="C365" s="53">
        <f>PRRAS!D376</f>
        <v>78538</v>
      </c>
      <c r="D365" s="53">
        <f>PRRAS!E376</f>
        <v>87859</v>
      </c>
      <c r="E365" s="53">
        <v>0</v>
      </c>
      <c r="F365" s="53">
        <v>0</v>
      </c>
      <c r="G365" s="54">
        <f t="shared" si="10"/>
        <v>92549.183999999994</v>
      </c>
      <c r="H365" s="54">
        <f t="shared" si="11"/>
        <v>0</v>
      </c>
      <c r="I365" s="55">
        <v>0</v>
      </c>
    </row>
    <row r="366" spans="1:9" x14ac:dyDescent="0.2">
      <c r="A366" s="52">
        <v>151</v>
      </c>
      <c r="B366" s="53">
        <f>PRRAS!C377</f>
        <v>365</v>
      </c>
      <c r="C366" s="53">
        <f>PRRAS!D377</f>
        <v>185114</v>
      </c>
      <c r="D366" s="53">
        <f>PRRAS!E377</f>
        <v>177223</v>
      </c>
      <c r="E366" s="53">
        <v>0</v>
      </c>
      <c r="F366" s="53">
        <v>0</v>
      </c>
      <c r="G366" s="54">
        <f t="shared" si="10"/>
        <v>196939.4</v>
      </c>
      <c r="H366" s="54">
        <f t="shared" si="11"/>
        <v>0</v>
      </c>
      <c r="I366" s="55">
        <v>0</v>
      </c>
    </row>
    <row r="367" spans="1:9" x14ac:dyDescent="0.2">
      <c r="A367" s="52">
        <v>151</v>
      </c>
      <c r="B367" s="53">
        <f>PRRAS!C378</f>
        <v>366</v>
      </c>
      <c r="C367" s="53">
        <f>PRRAS!D378</f>
        <v>387888</v>
      </c>
      <c r="D367" s="53">
        <f>PRRAS!E378</f>
        <v>186456</v>
      </c>
      <c r="E367" s="53">
        <v>0</v>
      </c>
      <c r="F367" s="53">
        <v>0</v>
      </c>
      <c r="G367" s="54">
        <f t="shared" si="10"/>
        <v>278452.8</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199283</v>
      </c>
      <c r="D369" s="53">
        <f>PRRAS!E380</f>
        <v>262804</v>
      </c>
      <c r="E369" s="53">
        <v>0</v>
      </c>
      <c r="F369" s="53">
        <v>0</v>
      </c>
      <c r="G369" s="54">
        <f t="shared" si="10"/>
        <v>266759.88799999998</v>
      </c>
      <c r="H369" s="54">
        <f t="shared" si="11"/>
        <v>0</v>
      </c>
      <c r="I369" s="55">
        <v>0</v>
      </c>
    </row>
    <row r="370" spans="1:9" x14ac:dyDescent="0.2">
      <c r="A370" s="52">
        <v>151</v>
      </c>
      <c r="B370" s="53">
        <f>PRRAS!C381</f>
        <v>369</v>
      </c>
      <c r="C370" s="53">
        <f>PRRAS!D381</f>
        <v>6875</v>
      </c>
      <c r="D370" s="53">
        <f>PRRAS!E381</f>
        <v>5985</v>
      </c>
      <c r="E370" s="53">
        <v>0</v>
      </c>
      <c r="F370" s="53">
        <v>0</v>
      </c>
      <c r="G370" s="54">
        <f t="shared" si="10"/>
        <v>6953.8050000000003</v>
      </c>
      <c r="H370" s="54">
        <f t="shared" si="11"/>
        <v>0</v>
      </c>
      <c r="I370" s="55">
        <v>0</v>
      </c>
    </row>
    <row r="371" spans="1:9" x14ac:dyDescent="0.2">
      <c r="A371" s="52">
        <v>151</v>
      </c>
      <c r="B371" s="53">
        <f>PRRAS!C382</f>
        <v>370</v>
      </c>
      <c r="C371" s="53">
        <f>PRRAS!D382</f>
        <v>100451</v>
      </c>
      <c r="D371" s="53">
        <f>PRRAS!E382</f>
        <v>0</v>
      </c>
      <c r="E371" s="53">
        <v>0</v>
      </c>
      <c r="F371" s="53">
        <v>0</v>
      </c>
      <c r="G371" s="54">
        <f t="shared" si="10"/>
        <v>37166.870000000003</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332026</v>
      </c>
      <c r="D373" s="53">
        <f>PRRAS!E384</f>
        <v>361306</v>
      </c>
      <c r="E373" s="53">
        <v>0</v>
      </c>
      <c r="F373" s="53">
        <v>0</v>
      </c>
      <c r="G373" s="54">
        <f t="shared" si="10"/>
        <v>392325.33600000001</v>
      </c>
      <c r="H373" s="54">
        <f t="shared" si="11"/>
        <v>0</v>
      </c>
      <c r="I373" s="55">
        <v>0</v>
      </c>
    </row>
    <row r="374" spans="1:9" x14ac:dyDescent="0.2">
      <c r="A374" s="52">
        <v>151</v>
      </c>
      <c r="B374" s="53">
        <f>PRRAS!C385</f>
        <v>373</v>
      </c>
      <c r="C374" s="53">
        <f>PRRAS!D385</f>
        <v>235901</v>
      </c>
      <c r="D374" s="53">
        <f>PRRAS!E385</f>
        <v>323306</v>
      </c>
      <c r="E374" s="53">
        <v>0</v>
      </c>
      <c r="F374" s="53">
        <v>0</v>
      </c>
      <c r="G374" s="54">
        <f t="shared" si="10"/>
        <v>329177.34899999999</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96125</v>
      </c>
      <c r="D376" s="53">
        <f>PRRAS!E387</f>
        <v>38000</v>
      </c>
      <c r="E376" s="53">
        <v>0</v>
      </c>
      <c r="F376" s="53">
        <v>0</v>
      </c>
      <c r="G376" s="54">
        <f t="shared" si="10"/>
        <v>64546.875</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74888</v>
      </c>
      <c r="D386" s="53">
        <f>PRRAS!E397</f>
        <v>5588</v>
      </c>
      <c r="E386" s="53">
        <v>0</v>
      </c>
      <c r="F386" s="53">
        <v>0</v>
      </c>
      <c r="G386" s="54">
        <f t="shared" si="10"/>
        <v>33134.639999999999</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74888</v>
      </c>
      <c r="D388" s="53">
        <f>PRRAS!E399</f>
        <v>5588</v>
      </c>
      <c r="E388" s="53">
        <v>0</v>
      </c>
      <c r="F388" s="53">
        <v>0</v>
      </c>
      <c r="G388" s="54">
        <f t="shared" si="10"/>
        <v>33306.768000000004</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1365063</v>
      </c>
      <c r="D403" s="53">
        <f>PRRAS!E414</f>
        <v>1087221</v>
      </c>
      <c r="E403" s="53">
        <v>0</v>
      </c>
      <c r="F403" s="53">
        <v>0</v>
      </c>
      <c r="G403" s="54">
        <f t="shared" si="12"/>
        <v>1422881.01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6581294</v>
      </c>
      <c r="D405" s="53">
        <f>PRRAS!E416</f>
        <v>6461682</v>
      </c>
      <c r="E405" s="53">
        <v>0</v>
      </c>
      <c r="F405" s="53">
        <v>0</v>
      </c>
      <c r="G405" s="54">
        <f t="shared" si="12"/>
        <v>7879881.8320000004</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88767308</v>
      </c>
      <c r="D407" s="53">
        <f>PRRAS!E418</f>
        <v>86646709</v>
      </c>
      <c r="E407" s="53">
        <v>0</v>
      </c>
      <c r="F407" s="53">
        <v>0</v>
      </c>
      <c r="G407" s="54">
        <f t="shared" si="12"/>
        <v>106396654.75600001</v>
      </c>
      <c r="H407" s="54">
        <f t="shared" si="13"/>
        <v>0</v>
      </c>
      <c r="I407" s="55">
        <v>0</v>
      </c>
    </row>
    <row r="408" spans="1:9" x14ac:dyDescent="0.2">
      <c r="A408" s="52">
        <v>151</v>
      </c>
      <c r="B408" s="53">
        <f>PRRAS!C419</f>
        <v>407</v>
      </c>
      <c r="C408" s="53">
        <f>PRRAS!D419</f>
        <v>86313148</v>
      </c>
      <c r="D408" s="53">
        <f>PRRAS!E419</f>
        <v>86830739</v>
      </c>
      <c r="E408" s="53">
        <v>0</v>
      </c>
      <c r="F408" s="53">
        <v>0</v>
      </c>
      <c r="G408" s="54">
        <f t="shared" si="12"/>
        <v>105809672.78199999</v>
      </c>
      <c r="H408" s="54">
        <f t="shared" si="13"/>
        <v>0</v>
      </c>
      <c r="I408" s="55">
        <v>0</v>
      </c>
    </row>
    <row r="409" spans="1:9" x14ac:dyDescent="0.2">
      <c r="A409" s="52">
        <v>151</v>
      </c>
      <c r="B409" s="53">
        <f>PRRAS!C420</f>
        <v>408</v>
      </c>
      <c r="C409" s="53">
        <f>PRRAS!D420</f>
        <v>2454160</v>
      </c>
      <c r="D409" s="53">
        <f>PRRAS!E420</f>
        <v>0</v>
      </c>
      <c r="E409" s="53">
        <v>0</v>
      </c>
      <c r="F409" s="53">
        <v>0</v>
      </c>
      <c r="G409" s="54">
        <f t="shared" si="12"/>
        <v>1001297.2799999999</v>
      </c>
      <c r="H409" s="54">
        <f t="shared" si="13"/>
        <v>0</v>
      </c>
      <c r="I409" s="55">
        <v>0</v>
      </c>
    </row>
    <row r="410" spans="1:9" x14ac:dyDescent="0.2">
      <c r="A410" s="52">
        <v>151</v>
      </c>
      <c r="B410" s="53">
        <f>PRRAS!C421</f>
        <v>409</v>
      </c>
      <c r="C410" s="53">
        <f>PRRAS!D421</f>
        <v>0</v>
      </c>
      <c r="D410" s="53">
        <f>PRRAS!E421</f>
        <v>184030</v>
      </c>
      <c r="E410" s="53">
        <v>0</v>
      </c>
      <c r="F410" s="53">
        <v>0</v>
      </c>
      <c r="G410" s="54">
        <f t="shared" si="12"/>
        <v>150536.53999999998</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7281586</v>
      </c>
      <c r="D412" s="53">
        <f>PRRAS!E423</f>
        <v>4827426</v>
      </c>
      <c r="E412" s="53">
        <v>0</v>
      </c>
      <c r="F412" s="53">
        <v>0</v>
      </c>
      <c r="G412" s="54">
        <f t="shared" si="12"/>
        <v>6960876.0179999992</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88767308</v>
      </c>
      <c r="D633" s="53">
        <f>PRRAS!E645</f>
        <v>86646709</v>
      </c>
      <c r="E633" s="53">
        <v>0</v>
      </c>
      <c r="F633" s="53">
        <v>0</v>
      </c>
      <c r="G633" s="54">
        <f t="shared" si="18"/>
        <v>165622378.83199999</v>
      </c>
      <c r="H633" s="54">
        <f t="shared" si="19"/>
        <v>0</v>
      </c>
      <c r="I633" s="55">
        <v>0</v>
      </c>
    </row>
    <row r="634" spans="1:9" x14ac:dyDescent="0.2">
      <c r="A634" s="52">
        <v>151</v>
      </c>
      <c r="B634" s="53">
        <f>PRRAS!C646</f>
        <v>633</v>
      </c>
      <c r="C634" s="53">
        <f>PRRAS!D646</f>
        <v>86313148</v>
      </c>
      <c r="D634" s="53">
        <f>PRRAS!E646</f>
        <v>86830739</v>
      </c>
      <c r="E634" s="53">
        <v>0</v>
      </c>
      <c r="F634" s="53">
        <v>0</v>
      </c>
      <c r="G634" s="54">
        <f t="shared" si="18"/>
        <v>164563938.25800002</v>
      </c>
      <c r="H634" s="54">
        <f t="shared" si="19"/>
        <v>0</v>
      </c>
      <c r="I634" s="55">
        <v>0</v>
      </c>
    </row>
    <row r="635" spans="1:9" x14ac:dyDescent="0.2">
      <c r="A635" s="52">
        <v>151</v>
      </c>
      <c r="B635" s="53">
        <f>PRRAS!C647</f>
        <v>634</v>
      </c>
      <c r="C635" s="53">
        <f>PRRAS!D647</f>
        <v>2454160</v>
      </c>
      <c r="D635" s="53">
        <f>PRRAS!E647</f>
        <v>0</v>
      </c>
      <c r="E635" s="53">
        <v>0</v>
      </c>
      <c r="F635" s="53">
        <v>0</v>
      </c>
      <c r="G635" s="54">
        <f t="shared" si="18"/>
        <v>1555937.44</v>
      </c>
      <c r="H635" s="54">
        <f t="shared" si="19"/>
        <v>0</v>
      </c>
      <c r="I635" s="55">
        <v>0</v>
      </c>
    </row>
    <row r="636" spans="1:9" x14ac:dyDescent="0.2">
      <c r="A636" s="52">
        <v>151</v>
      </c>
      <c r="B636" s="53">
        <f>PRRAS!C648</f>
        <v>635</v>
      </c>
      <c r="C636" s="53">
        <f>PRRAS!D648</f>
        <v>0</v>
      </c>
      <c r="D636" s="53">
        <f>PRRAS!E648</f>
        <v>184030</v>
      </c>
      <c r="E636" s="53">
        <v>0</v>
      </c>
      <c r="F636" s="53">
        <v>0</v>
      </c>
      <c r="G636" s="54">
        <f t="shared" si="18"/>
        <v>233718.1</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7281586</v>
      </c>
      <c r="D638" s="53">
        <f>PRRAS!E650</f>
        <v>4827426</v>
      </c>
      <c r="E638" s="53">
        <v>0</v>
      </c>
      <c r="F638" s="53">
        <v>0</v>
      </c>
      <c r="G638" s="54">
        <f t="shared" si="18"/>
        <v>10788511.006000001</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4827426</v>
      </c>
      <c r="D640" s="53">
        <f>PRRAS!E652</f>
        <v>5011456</v>
      </c>
      <c r="E640" s="53">
        <v>0</v>
      </c>
      <c r="F640" s="53">
        <v>0</v>
      </c>
      <c r="G640" s="54">
        <f t="shared" si="18"/>
        <v>9489365.9820000008</v>
      </c>
      <c r="H640" s="54">
        <f t="shared" si="19"/>
        <v>0</v>
      </c>
      <c r="I640" s="55">
        <v>0</v>
      </c>
    </row>
    <row r="641" spans="1:9" x14ac:dyDescent="0.2">
      <c r="A641" s="52">
        <v>151</v>
      </c>
      <c r="B641" s="53">
        <f>PRRAS!C653</f>
        <v>640</v>
      </c>
      <c r="C641" s="53">
        <f>PRRAS!D653</f>
        <v>974</v>
      </c>
      <c r="D641" s="53">
        <f>PRRAS!E653</f>
        <v>974</v>
      </c>
      <c r="E641" s="53">
        <v>0</v>
      </c>
      <c r="F641" s="53">
        <v>0</v>
      </c>
      <c r="G641" s="54">
        <f t="shared" si="18"/>
        <v>1870.08</v>
      </c>
      <c r="H641" s="54">
        <f t="shared" si="19"/>
        <v>0</v>
      </c>
      <c r="I641" s="55">
        <v>0</v>
      </c>
    </row>
    <row r="642" spans="1:9" x14ac:dyDescent="0.2">
      <c r="A642" s="52">
        <v>151</v>
      </c>
      <c r="B642" s="53">
        <f>PRRAS!C655</f>
        <v>641</v>
      </c>
      <c r="C642" s="53">
        <f>PRRAS!D655</f>
        <v>214664</v>
      </c>
      <c r="D642" s="53">
        <f>PRRAS!E655</f>
        <v>1696738</v>
      </c>
      <c r="E642" s="53">
        <v>0</v>
      </c>
      <c r="F642" s="53">
        <v>0</v>
      </c>
      <c r="G642" s="54">
        <f t="shared" si="18"/>
        <v>2312817.7400000002</v>
      </c>
      <c r="H642" s="54">
        <f t="shared" si="19"/>
        <v>0</v>
      </c>
      <c r="I642" s="55">
        <v>0</v>
      </c>
    </row>
    <row r="643" spans="1:9" x14ac:dyDescent="0.2">
      <c r="A643" s="52">
        <v>151</v>
      </c>
      <c r="B643" s="53">
        <f>PRRAS!C656</f>
        <v>642</v>
      </c>
      <c r="C643" s="53">
        <f>PRRAS!D656</f>
        <v>89491051</v>
      </c>
      <c r="D643" s="53">
        <f>PRRAS!E656</f>
        <v>88272460</v>
      </c>
      <c r="E643" s="53">
        <v>0</v>
      </c>
      <c r="F643" s="53">
        <v>0</v>
      </c>
      <c r="G643" s="54">
        <f t="shared" si="18"/>
        <v>170795093.382</v>
      </c>
      <c r="H643" s="54">
        <f t="shared" si="19"/>
        <v>0</v>
      </c>
      <c r="I643" s="55">
        <v>0</v>
      </c>
    </row>
    <row r="644" spans="1:9" x14ac:dyDescent="0.2">
      <c r="A644" s="52">
        <v>151</v>
      </c>
      <c r="B644" s="53">
        <f>PRRAS!C657</f>
        <v>643</v>
      </c>
      <c r="C644" s="53">
        <f>PRRAS!D657</f>
        <v>88008977</v>
      </c>
      <c r="D644" s="53">
        <f>PRRAS!E657</f>
        <v>84897568</v>
      </c>
      <c r="E644" s="53">
        <v>0</v>
      </c>
      <c r="F644" s="53">
        <v>0</v>
      </c>
      <c r="G644" s="54">
        <f t="shared" si="18"/>
        <v>165768044.65900001</v>
      </c>
      <c r="H644" s="54">
        <f t="shared" si="19"/>
        <v>0</v>
      </c>
      <c r="I644" s="55">
        <v>0</v>
      </c>
    </row>
    <row r="645" spans="1:9" x14ac:dyDescent="0.2">
      <c r="A645" s="52">
        <v>151</v>
      </c>
      <c r="B645" s="53">
        <f>PRRAS!C658</f>
        <v>644</v>
      </c>
      <c r="C645" s="53">
        <f>PRRAS!D658</f>
        <v>1696738</v>
      </c>
      <c r="D645" s="53">
        <f>PRRAS!E658</f>
        <v>5071630</v>
      </c>
      <c r="E645" s="53">
        <v>0</v>
      </c>
      <c r="F645" s="53">
        <v>0</v>
      </c>
      <c r="G645" s="54">
        <f t="shared" ref="G645:G726" si="20">(B645/1000)*(C645*1+D645*2)</f>
        <v>7624958.7120000003</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344</v>
      </c>
      <c r="D647" s="53">
        <f>PRRAS!E660</f>
        <v>330</v>
      </c>
      <c r="E647" s="53">
        <v>0</v>
      </c>
      <c r="F647" s="53">
        <v>0</v>
      </c>
      <c r="G647" s="54">
        <f t="shared" si="20"/>
        <v>648.58400000000006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337</v>
      </c>
      <c r="D649" s="53">
        <f>PRRAS!E662</f>
        <v>321</v>
      </c>
      <c r="E649" s="53">
        <v>0</v>
      </c>
      <c r="F649" s="53">
        <v>0</v>
      </c>
      <c r="G649" s="54">
        <f t="shared" si="20"/>
        <v>634.39200000000005</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1303378</v>
      </c>
      <c r="D709" s="53">
        <f>PRRAS!E722</f>
        <v>4410222</v>
      </c>
      <c r="E709" s="53">
        <v>0</v>
      </c>
      <c r="F709" s="53">
        <v>0</v>
      </c>
      <c r="G709" s="54">
        <f t="shared" si="20"/>
        <v>7167665.9759999998</v>
      </c>
      <c r="H709" s="54">
        <f t="shared" si="21"/>
        <v>0</v>
      </c>
      <c r="I709" s="55">
        <v>0</v>
      </c>
    </row>
    <row r="710" spans="1:9" x14ac:dyDescent="0.2">
      <c r="A710" s="52">
        <v>151</v>
      </c>
      <c r="B710" s="53">
        <f>PRRAS!C723</f>
        <v>709</v>
      </c>
      <c r="C710" s="53">
        <f>PRRAS!D723</f>
        <v>1074256</v>
      </c>
      <c r="D710" s="53">
        <f>PRRAS!E723</f>
        <v>1074893</v>
      </c>
      <c r="E710" s="53">
        <v>0</v>
      </c>
      <c r="F710" s="53">
        <v>0</v>
      </c>
      <c r="G710" s="54">
        <f t="shared" si="20"/>
        <v>2285845.7779999999</v>
      </c>
      <c r="H710" s="54">
        <f t="shared" si="21"/>
        <v>0</v>
      </c>
      <c r="I710" s="55">
        <v>0</v>
      </c>
    </row>
    <row r="711" spans="1:9" x14ac:dyDescent="0.2">
      <c r="A711" s="52">
        <v>151</v>
      </c>
      <c r="B711" s="53">
        <f>PRRAS!C724</f>
        <v>710</v>
      </c>
      <c r="C711" s="53">
        <f>PRRAS!D724</f>
        <v>1499821</v>
      </c>
      <c r="D711" s="53">
        <f>PRRAS!E724</f>
        <v>1400600</v>
      </c>
      <c r="E711" s="53">
        <v>0</v>
      </c>
      <c r="F711" s="53">
        <v>0</v>
      </c>
      <c r="G711" s="54">
        <f t="shared" si="20"/>
        <v>3053724.9099999997</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26550</v>
      </c>
      <c r="D713" s="53">
        <f>PRRAS!E726</f>
        <v>104403</v>
      </c>
      <c r="E713" s="53">
        <v>0</v>
      </c>
      <c r="F713" s="53">
        <v>0</v>
      </c>
      <c r="G713" s="54">
        <f t="shared" si="20"/>
        <v>167573.47199999998</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0</v>
      </c>
      <c r="D715" s="53">
        <f>PRRAS!E728</f>
        <v>0</v>
      </c>
      <c r="E715" s="53">
        <v>0</v>
      </c>
      <c r="F715" s="53">
        <v>0</v>
      </c>
      <c r="G715" s="54">
        <f t="shared" si="20"/>
        <v>0</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126000</v>
      </c>
      <c r="D719" s="53">
        <f>PRRAS!E732</f>
        <v>119722</v>
      </c>
      <c r="E719" s="53">
        <v>0</v>
      </c>
      <c r="F719" s="53">
        <v>0</v>
      </c>
      <c r="G719" s="54">
        <f t="shared" si="20"/>
        <v>262388.79200000002</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25274683</v>
      </c>
      <c r="D984" s="58">
        <f>Bil!E12</f>
        <v>29234408</v>
      </c>
      <c r="E984" s="58">
        <v>0</v>
      </c>
      <c r="F984" s="58">
        <v>0</v>
      </c>
      <c r="G984" s="59">
        <f t="shared" ref="G984:G1047" si="38">B984/1000*C984+B984/500*D984</f>
        <v>83743.498999999996</v>
      </c>
      <c r="H984" s="59">
        <f t="shared" si="35"/>
        <v>0</v>
      </c>
      <c r="I984" s="60">
        <v>0</v>
      </c>
    </row>
    <row r="985" spans="1:9" x14ac:dyDescent="0.2">
      <c r="A985" s="52">
        <v>152</v>
      </c>
      <c r="B985" s="53">
        <f>Bil!C13</f>
        <v>2</v>
      </c>
      <c r="C985" s="53">
        <f>Bil!D13</f>
        <v>23299167</v>
      </c>
      <c r="D985" s="53">
        <f>Bil!E13</f>
        <v>23645860</v>
      </c>
      <c r="E985" s="53">
        <v>0</v>
      </c>
      <c r="F985" s="53">
        <v>0</v>
      </c>
      <c r="G985" s="54">
        <f t="shared" si="38"/>
        <v>141181.774</v>
      </c>
      <c r="H985" s="54">
        <f t="shared" si="35"/>
        <v>0</v>
      </c>
      <c r="I985" s="55">
        <v>0</v>
      </c>
    </row>
    <row r="986" spans="1:9" x14ac:dyDescent="0.2">
      <c r="A986" s="52">
        <v>152</v>
      </c>
      <c r="B986" s="53">
        <f>Bil!C14</f>
        <v>3</v>
      </c>
      <c r="C986" s="53">
        <f>Bil!D14</f>
        <v>998761</v>
      </c>
      <c r="D986" s="53">
        <f>Bil!E14</f>
        <v>998761</v>
      </c>
      <c r="E986" s="53">
        <v>0</v>
      </c>
      <c r="F986" s="53">
        <v>0</v>
      </c>
      <c r="G986" s="54">
        <f t="shared" si="38"/>
        <v>8988.8490000000002</v>
      </c>
      <c r="H986" s="54">
        <f t="shared" si="35"/>
        <v>0</v>
      </c>
      <c r="I986" s="55">
        <v>0</v>
      </c>
    </row>
    <row r="987" spans="1:9" x14ac:dyDescent="0.2">
      <c r="A987" s="52">
        <v>152</v>
      </c>
      <c r="B987" s="53">
        <f>Bil!C15</f>
        <v>4</v>
      </c>
      <c r="C987" s="53">
        <f>Bil!D15</f>
        <v>998761</v>
      </c>
      <c r="D987" s="53">
        <f>Bil!E15</f>
        <v>998761</v>
      </c>
      <c r="E987" s="53">
        <v>0</v>
      </c>
      <c r="F987" s="53">
        <v>0</v>
      </c>
      <c r="G987" s="54">
        <f t="shared" si="38"/>
        <v>11985.132</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19724416</v>
      </c>
      <c r="D990" s="53">
        <f>Bil!E18</f>
        <v>19287873</v>
      </c>
      <c r="E990" s="53">
        <v>0</v>
      </c>
      <c r="F990" s="53">
        <v>0</v>
      </c>
      <c r="G990" s="54">
        <f t="shared" si="38"/>
        <v>408101.13400000002</v>
      </c>
      <c r="H990" s="54">
        <f t="shared" si="35"/>
        <v>0</v>
      </c>
      <c r="I990" s="55">
        <v>0</v>
      </c>
    </row>
    <row r="991" spans="1:9" x14ac:dyDescent="0.2">
      <c r="A991" s="52">
        <v>152</v>
      </c>
      <c r="B991" s="53">
        <f>Bil!C19</f>
        <v>8</v>
      </c>
      <c r="C991" s="53">
        <f>Bil!D19</f>
        <v>15648597</v>
      </c>
      <c r="D991" s="53">
        <f>Bil!E19</f>
        <v>15234879</v>
      </c>
      <c r="E991" s="53">
        <v>0</v>
      </c>
      <c r="F991" s="53">
        <v>0</v>
      </c>
      <c r="G991" s="54">
        <f t="shared" si="38"/>
        <v>368946.84</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37568472</v>
      </c>
      <c r="D993" s="53">
        <f>Bil!E21</f>
        <v>37568472</v>
      </c>
      <c r="E993" s="53">
        <v>0</v>
      </c>
      <c r="F993" s="53">
        <v>0</v>
      </c>
      <c r="G993" s="54">
        <f t="shared" si="38"/>
        <v>1127054.1600000001</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98942</v>
      </c>
      <c r="D995" s="53">
        <f>Bil!E23</f>
        <v>98942</v>
      </c>
      <c r="E995" s="53">
        <v>0</v>
      </c>
      <c r="F995" s="53">
        <v>0</v>
      </c>
      <c r="G995" s="54">
        <f t="shared" si="38"/>
        <v>3561.9120000000003</v>
      </c>
      <c r="H995" s="54">
        <f t="shared" si="35"/>
        <v>0</v>
      </c>
      <c r="I995" s="55">
        <v>0</v>
      </c>
    </row>
    <row r="996" spans="1:9" x14ac:dyDescent="0.2">
      <c r="A996" s="52">
        <v>152</v>
      </c>
      <c r="B996" s="53">
        <f>Bil!C24</f>
        <v>13</v>
      </c>
      <c r="C996" s="53">
        <f>Bil!D24</f>
        <v>22018817</v>
      </c>
      <c r="D996" s="53">
        <f>Bil!E24</f>
        <v>22432535</v>
      </c>
      <c r="E996" s="53">
        <v>0</v>
      </c>
      <c r="F996" s="53">
        <v>0</v>
      </c>
      <c r="G996" s="54">
        <f t="shared" si="38"/>
        <v>869490.53099999996</v>
      </c>
      <c r="H996" s="54">
        <f t="shared" si="35"/>
        <v>0</v>
      </c>
      <c r="I996" s="55">
        <v>0</v>
      </c>
    </row>
    <row r="997" spans="1:9" x14ac:dyDescent="0.2">
      <c r="A997" s="52">
        <v>152</v>
      </c>
      <c r="B997" s="53">
        <f>Bil!C25</f>
        <v>14</v>
      </c>
      <c r="C997" s="53">
        <f>Bil!D25</f>
        <v>2807205</v>
      </c>
      <c r="D997" s="53">
        <f>Bil!E25</f>
        <v>2612278</v>
      </c>
      <c r="E997" s="53">
        <v>0</v>
      </c>
      <c r="F997" s="53">
        <v>0</v>
      </c>
      <c r="G997" s="54">
        <f t="shared" si="38"/>
        <v>112444.65400000001</v>
      </c>
      <c r="H997" s="54">
        <f t="shared" si="35"/>
        <v>0</v>
      </c>
      <c r="I997" s="55">
        <v>0</v>
      </c>
    </row>
    <row r="998" spans="1:9" x14ac:dyDescent="0.2">
      <c r="A998" s="52">
        <v>152</v>
      </c>
      <c r="B998" s="53">
        <f>Bil!C26</f>
        <v>15</v>
      </c>
      <c r="C998" s="53">
        <f>Bil!D26</f>
        <v>4294022</v>
      </c>
      <c r="D998" s="53">
        <f>Bil!E26</f>
        <v>4310478</v>
      </c>
      <c r="E998" s="53">
        <v>0</v>
      </c>
      <c r="F998" s="53">
        <v>0</v>
      </c>
      <c r="G998" s="54">
        <f t="shared" si="38"/>
        <v>193724.66999999998</v>
      </c>
      <c r="H998" s="54">
        <f t="shared" si="35"/>
        <v>0</v>
      </c>
      <c r="I998" s="55">
        <v>0</v>
      </c>
    </row>
    <row r="999" spans="1:9" x14ac:dyDescent="0.2">
      <c r="A999" s="52">
        <v>152</v>
      </c>
      <c r="B999" s="53">
        <f>Bil!C27</f>
        <v>16</v>
      </c>
      <c r="C999" s="53">
        <f>Bil!D27</f>
        <v>3345800</v>
      </c>
      <c r="D999" s="53">
        <f>Bil!E27</f>
        <v>3258344</v>
      </c>
      <c r="E999" s="53">
        <v>0</v>
      </c>
      <c r="F999" s="53">
        <v>0</v>
      </c>
      <c r="G999" s="54">
        <f t="shared" si="38"/>
        <v>157799.80800000002</v>
      </c>
      <c r="H999" s="54">
        <f t="shared" si="35"/>
        <v>0</v>
      </c>
      <c r="I999" s="55">
        <v>0</v>
      </c>
    </row>
    <row r="1000" spans="1:9" x14ac:dyDescent="0.2">
      <c r="A1000" s="52">
        <v>152</v>
      </c>
      <c r="B1000" s="53">
        <f>Bil!C28</f>
        <v>17</v>
      </c>
      <c r="C1000" s="53">
        <f>Bil!D28</f>
        <v>5253572</v>
      </c>
      <c r="D1000" s="53">
        <f>Bil!E28</f>
        <v>5411108</v>
      </c>
      <c r="E1000" s="53">
        <v>0</v>
      </c>
      <c r="F1000" s="53">
        <v>0</v>
      </c>
      <c r="G1000" s="54">
        <f t="shared" si="38"/>
        <v>273288.39600000001</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763956</v>
      </c>
      <c r="D1002" s="53">
        <f>Bil!E30</f>
        <v>895527</v>
      </c>
      <c r="E1002" s="53">
        <v>0</v>
      </c>
      <c r="F1002" s="53">
        <v>0</v>
      </c>
      <c r="G1002" s="54">
        <f t="shared" si="38"/>
        <v>48545.189999999995</v>
      </c>
      <c r="H1002" s="54">
        <f t="shared" si="35"/>
        <v>0</v>
      </c>
      <c r="I1002" s="55">
        <v>0</v>
      </c>
    </row>
    <row r="1003" spans="1:9" x14ac:dyDescent="0.2">
      <c r="A1003" s="52">
        <v>152</v>
      </c>
      <c r="B1003" s="53">
        <f>Bil!C31</f>
        <v>20</v>
      </c>
      <c r="C1003" s="53">
        <f>Bil!D31</f>
        <v>16850</v>
      </c>
      <c r="D1003" s="53">
        <f>Bil!E31</f>
        <v>22835</v>
      </c>
      <c r="E1003" s="53">
        <v>0</v>
      </c>
      <c r="F1003" s="53">
        <v>0</v>
      </c>
      <c r="G1003" s="54">
        <f t="shared" si="38"/>
        <v>1250.4000000000001</v>
      </c>
      <c r="H1003" s="54">
        <f t="shared" si="35"/>
        <v>0</v>
      </c>
      <c r="I1003" s="55">
        <v>0</v>
      </c>
    </row>
    <row r="1004" spans="1:9" x14ac:dyDescent="0.2">
      <c r="A1004" s="52">
        <v>152</v>
      </c>
      <c r="B1004" s="53">
        <f>Bil!C32</f>
        <v>21</v>
      </c>
      <c r="C1004" s="53">
        <f>Bil!D32</f>
        <v>1444764</v>
      </c>
      <c r="D1004" s="53">
        <f>Bil!E32</f>
        <v>1435864</v>
      </c>
      <c r="E1004" s="53">
        <v>0</v>
      </c>
      <c r="F1004" s="53">
        <v>0</v>
      </c>
      <c r="G1004" s="54">
        <f t="shared" si="38"/>
        <v>90646.331999999995</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12311759</v>
      </c>
      <c r="D1006" s="53">
        <f>Bil!E34</f>
        <v>12721878</v>
      </c>
      <c r="E1006" s="53">
        <v>0</v>
      </c>
      <c r="F1006" s="53">
        <v>0</v>
      </c>
      <c r="G1006" s="54">
        <f t="shared" si="38"/>
        <v>868376.84499999997</v>
      </c>
      <c r="H1006" s="54">
        <f t="shared" si="35"/>
        <v>0</v>
      </c>
      <c r="I1006" s="55">
        <v>0</v>
      </c>
    </row>
    <row r="1007" spans="1:9" x14ac:dyDescent="0.2">
      <c r="A1007" s="52">
        <v>152</v>
      </c>
      <c r="B1007" s="53">
        <f>Bil!C35</f>
        <v>24</v>
      </c>
      <c r="C1007" s="53">
        <f>Bil!D35</f>
        <v>785692</v>
      </c>
      <c r="D1007" s="53">
        <f>Bil!E35</f>
        <v>1020868</v>
      </c>
      <c r="E1007" s="53">
        <v>0</v>
      </c>
      <c r="F1007" s="53">
        <v>0</v>
      </c>
      <c r="G1007" s="54">
        <f t="shared" si="38"/>
        <v>67858.271999999997</v>
      </c>
      <c r="H1007" s="54">
        <f t="shared" si="35"/>
        <v>0</v>
      </c>
      <c r="I1007" s="55">
        <v>0</v>
      </c>
    </row>
    <row r="1008" spans="1:9" x14ac:dyDescent="0.2">
      <c r="A1008" s="52">
        <v>152</v>
      </c>
      <c r="B1008" s="53">
        <f>Bil!C36</f>
        <v>25</v>
      </c>
      <c r="C1008" s="53">
        <f>Bil!D36</f>
        <v>27710741</v>
      </c>
      <c r="D1008" s="53">
        <f>Bil!E36</f>
        <v>27606782</v>
      </c>
      <c r="E1008" s="53">
        <v>0</v>
      </c>
      <c r="F1008" s="53">
        <v>0</v>
      </c>
      <c r="G1008" s="54">
        <f t="shared" si="38"/>
        <v>2073107.625</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114190</v>
      </c>
      <c r="D1010" s="53">
        <f>Bil!E38</f>
        <v>152190</v>
      </c>
      <c r="E1010" s="53">
        <v>0</v>
      </c>
      <c r="F1010" s="53">
        <v>0</v>
      </c>
      <c r="G1010" s="54">
        <f t="shared" si="38"/>
        <v>11301.39</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27039239</v>
      </c>
      <c r="D1012" s="53">
        <f>Bil!E40</f>
        <v>26738104</v>
      </c>
      <c r="E1012" s="53">
        <v>0</v>
      </c>
      <c r="F1012" s="53">
        <v>0</v>
      </c>
      <c r="G1012" s="54">
        <f t="shared" si="38"/>
        <v>2334947.963</v>
      </c>
      <c r="H1012" s="54">
        <f t="shared" si="35"/>
        <v>0</v>
      </c>
      <c r="I1012" s="55">
        <v>0</v>
      </c>
    </row>
    <row r="1013" spans="1:9" x14ac:dyDescent="0.2">
      <c r="A1013" s="52">
        <v>152</v>
      </c>
      <c r="B1013" s="53">
        <f>Bil!C41</f>
        <v>30</v>
      </c>
      <c r="C1013" s="53">
        <f>Bil!D41</f>
        <v>328433</v>
      </c>
      <c r="D1013" s="53">
        <f>Bil!E41</f>
        <v>328433</v>
      </c>
      <c r="E1013" s="53">
        <v>0</v>
      </c>
      <c r="F1013" s="53">
        <v>0</v>
      </c>
      <c r="G1013" s="54">
        <f t="shared" si="38"/>
        <v>29558.97</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328433</v>
      </c>
      <c r="D1015" s="53">
        <f>Bil!E43</f>
        <v>328433</v>
      </c>
      <c r="E1015" s="53">
        <v>0</v>
      </c>
      <c r="F1015" s="53">
        <v>0</v>
      </c>
      <c r="G1015" s="54">
        <f t="shared" si="38"/>
        <v>31529.567999999999</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154489</v>
      </c>
      <c r="D1023" s="53">
        <f>Bil!E51</f>
        <v>91415</v>
      </c>
      <c r="E1023" s="53">
        <v>0</v>
      </c>
      <c r="F1023" s="53">
        <v>0</v>
      </c>
      <c r="G1023" s="54">
        <f t="shared" si="38"/>
        <v>13492.76</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1318834</v>
      </c>
      <c r="D1025" s="53">
        <f>Bil!E53</f>
        <v>715454</v>
      </c>
      <c r="E1025" s="53">
        <v>0</v>
      </c>
      <c r="F1025" s="53">
        <v>0</v>
      </c>
      <c r="G1025" s="54">
        <f t="shared" si="38"/>
        <v>115489.16400000002</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1164345</v>
      </c>
      <c r="D1028" s="53">
        <f>Bil!E56</f>
        <v>624039</v>
      </c>
      <c r="E1028" s="53">
        <v>0</v>
      </c>
      <c r="F1028" s="53">
        <v>0</v>
      </c>
      <c r="G1028" s="54">
        <f t="shared" si="38"/>
        <v>108559.035</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270462</v>
      </c>
      <c r="D1030" s="53">
        <f>Bil!E58</f>
        <v>281634</v>
      </c>
      <c r="E1030" s="53">
        <v>0</v>
      </c>
      <c r="F1030" s="53">
        <v>0</v>
      </c>
      <c r="G1030" s="54">
        <f t="shared" si="38"/>
        <v>39185.31</v>
      </c>
      <c r="H1030" s="54">
        <f t="shared" si="35"/>
        <v>0</v>
      </c>
      <c r="I1030" s="55">
        <v>0</v>
      </c>
    </row>
    <row r="1031" spans="1:9" x14ac:dyDescent="0.2">
      <c r="A1031" s="52">
        <v>152</v>
      </c>
      <c r="B1031" s="53">
        <f>Bil!C59</f>
        <v>48</v>
      </c>
      <c r="C1031" s="53">
        <f>Bil!D59</f>
        <v>270462</v>
      </c>
      <c r="D1031" s="53">
        <f>Bil!E59</f>
        <v>281634</v>
      </c>
      <c r="E1031" s="53">
        <v>0</v>
      </c>
      <c r="F1031" s="53">
        <v>0</v>
      </c>
      <c r="G1031" s="54">
        <f t="shared" si="38"/>
        <v>40019.040000000001</v>
      </c>
      <c r="H1031" s="54">
        <f t="shared" si="35"/>
        <v>0</v>
      </c>
      <c r="I1031" s="55">
        <v>0</v>
      </c>
    </row>
    <row r="1032" spans="1:9" x14ac:dyDescent="0.2">
      <c r="A1032" s="52">
        <v>152</v>
      </c>
      <c r="B1032" s="53">
        <f>Bil!C60</f>
        <v>49</v>
      </c>
      <c r="C1032" s="53">
        <f>Bil!D60</f>
        <v>3114445</v>
      </c>
      <c r="D1032" s="53">
        <f>Bil!E60</f>
        <v>3386514</v>
      </c>
      <c r="E1032" s="53">
        <v>0</v>
      </c>
      <c r="F1032" s="53">
        <v>0</v>
      </c>
      <c r="G1032" s="54">
        <f t="shared" si="38"/>
        <v>484486.17700000003</v>
      </c>
      <c r="H1032" s="54">
        <f t="shared" si="35"/>
        <v>0</v>
      </c>
      <c r="I1032" s="55">
        <v>0</v>
      </c>
    </row>
    <row r="1033" spans="1:9" x14ac:dyDescent="0.2">
      <c r="A1033" s="52">
        <v>152</v>
      </c>
      <c r="B1033" s="53">
        <f>Bil!C61</f>
        <v>50</v>
      </c>
      <c r="C1033" s="53">
        <f>Bil!D61</f>
        <v>3114445</v>
      </c>
      <c r="D1033" s="53">
        <f>Bil!E61</f>
        <v>3386514</v>
      </c>
      <c r="E1033" s="53">
        <v>0</v>
      </c>
      <c r="F1033" s="53">
        <v>0</v>
      </c>
      <c r="G1033" s="54">
        <f t="shared" si="38"/>
        <v>494373.65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2305528</v>
      </c>
      <c r="D1041" s="53">
        <f>Bil!E69</f>
        <v>3077592</v>
      </c>
      <c r="E1041" s="53">
        <v>0</v>
      </c>
      <c r="F1041" s="53">
        <v>0</v>
      </c>
      <c r="G1041" s="54">
        <f t="shared" si="38"/>
        <v>490721.29600000003</v>
      </c>
      <c r="H1041" s="54">
        <f t="shared" si="39"/>
        <v>0</v>
      </c>
      <c r="I1041" s="55">
        <v>0</v>
      </c>
    </row>
    <row r="1042" spans="1:9" x14ac:dyDescent="0.2">
      <c r="A1042" s="52">
        <v>152</v>
      </c>
      <c r="B1042" s="53">
        <f>Bil!C70</f>
        <v>59</v>
      </c>
      <c r="C1042" s="53">
        <f>Bil!D70</f>
        <v>2305528</v>
      </c>
      <c r="D1042" s="53">
        <f>Bil!E70</f>
        <v>3077592</v>
      </c>
      <c r="E1042" s="53">
        <v>0</v>
      </c>
      <c r="F1042" s="53">
        <v>0</v>
      </c>
      <c r="G1042" s="54">
        <f t="shared" si="38"/>
        <v>499182.00799999997</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1975516</v>
      </c>
      <c r="D1046" s="53">
        <f>Bil!E74</f>
        <v>5588548</v>
      </c>
      <c r="E1046" s="53">
        <v>0</v>
      </c>
      <c r="F1046" s="53">
        <v>0</v>
      </c>
      <c r="G1046" s="54">
        <f t="shared" si="38"/>
        <v>828614.55599999998</v>
      </c>
      <c r="H1046" s="54">
        <f t="shared" si="39"/>
        <v>0</v>
      </c>
      <c r="I1046" s="55">
        <v>0</v>
      </c>
    </row>
    <row r="1047" spans="1:9" x14ac:dyDescent="0.2">
      <c r="A1047" s="52">
        <v>152</v>
      </c>
      <c r="B1047" s="53">
        <f>Bil!C75</f>
        <v>64</v>
      </c>
      <c r="C1047" s="53">
        <f>Bil!D75</f>
        <v>1696738</v>
      </c>
      <c r="D1047" s="53">
        <f>Bil!E75</f>
        <v>5071630</v>
      </c>
      <c r="E1047" s="53">
        <v>0</v>
      </c>
      <c r="F1047" s="53">
        <v>0</v>
      </c>
      <c r="G1047" s="54">
        <f t="shared" si="38"/>
        <v>757759.87199999997</v>
      </c>
      <c r="H1047" s="54">
        <f t="shared" si="39"/>
        <v>0</v>
      </c>
      <c r="I1047" s="55">
        <v>0</v>
      </c>
    </row>
    <row r="1048" spans="1:9" x14ac:dyDescent="0.2">
      <c r="A1048" s="52">
        <v>152</v>
      </c>
      <c r="B1048" s="53">
        <f>Bil!C76</f>
        <v>65</v>
      </c>
      <c r="C1048" s="53">
        <f>Bil!D76</f>
        <v>1696738</v>
      </c>
      <c r="D1048" s="53">
        <f>Bil!E76</f>
        <v>5071630</v>
      </c>
      <c r="E1048" s="53">
        <v>0</v>
      </c>
      <c r="F1048" s="53">
        <v>0</v>
      </c>
      <c r="G1048" s="54">
        <f t="shared" ref="G1048:G1112" si="40">B1048/1000*C1048+B1048/500*D1048</f>
        <v>769599.87</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1696738</v>
      </c>
      <c r="D1050" s="53">
        <f>Bil!E78</f>
        <v>5071630</v>
      </c>
      <c r="E1050" s="53">
        <v>0</v>
      </c>
      <c r="F1050" s="53">
        <v>0</v>
      </c>
      <c r="G1050" s="54">
        <f t="shared" si="40"/>
        <v>793279.86600000004</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186181</v>
      </c>
      <c r="D1056" s="53">
        <f>Bil!E84</f>
        <v>360403</v>
      </c>
      <c r="E1056" s="53">
        <v>0</v>
      </c>
      <c r="F1056" s="53">
        <v>0</v>
      </c>
      <c r="G1056" s="54">
        <f t="shared" si="40"/>
        <v>66210.050999999992</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6592</v>
      </c>
      <c r="E1062" s="53">
        <v>0</v>
      </c>
      <c r="F1062" s="53">
        <v>0</v>
      </c>
      <c r="G1062" s="54">
        <f t="shared" si="40"/>
        <v>1041.5360000000001</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186181</v>
      </c>
      <c r="D1064" s="53">
        <f>Bil!E92</f>
        <v>353811</v>
      </c>
      <c r="E1064" s="53">
        <v>0</v>
      </c>
      <c r="F1064" s="53">
        <v>0</v>
      </c>
      <c r="G1064" s="54">
        <f t="shared" si="40"/>
        <v>72398.043000000005</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91623</v>
      </c>
      <c r="D1124" s="53">
        <f>Bil!E152</f>
        <v>155541</v>
      </c>
      <c r="E1124" s="53">
        <v>0</v>
      </c>
      <c r="F1124" s="53">
        <v>0</v>
      </c>
      <c r="G1124" s="54">
        <f t="shared" si="42"/>
        <v>56781.404999999999</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91623</v>
      </c>
      <c r="D1138" s="53">
        <f>Bil!E166</f>
        <v>155541</v>
      </c>
      <c r="E1138" s="53">
        <v>0</v>
      </c>
      <c r="F1138" s="53">
        <v>0</v>
      </c>
      <c r="G1138" s="54">
        <f t="shared" si="42"/>
        <v>62419.275000000001</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974</v>
      </c>
      <c r="D1148" s="53">
        <f>Bil!E176</f>
        <v>974</v>
      </c>
      <c r="E1148" s="53">
        <v>0</v>
      </c>
      <c r="F1148" s="53">
        <v>0</v>
      </c>
      <c r="G1148" s="54">
        <f t="shared" si="42"/>
        <v>482.13</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974</v>
      </c>
      <c r="D1150" s="53">
        <f>Bil!E178</f>
        <v>974</v>
      </c>
      <c r="E1150" s="53">
        <v>0</v>
      </c>
      <c r="F1150" s="53">
        <v>0</v>
      </c>
      <c r="G1150" s="54">
        <f t="shared" si="42"/>
        <v>487.97400000000005</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25274683</v>
      </c>
      <c r="D1152" s="53">
        <f>Bil!E180</f>
        <v>29234408</v>
      </c>
      <c r="E1152" s="53">
        <v>0</v>
      </c>
      <c r="F1152" s="53">
        <v>0</v>
      </c>
      <c r="G1152" s="54">
        <f t="shared" si="42"/>
        <v>14152651.331</v>
      </c>
      <c r="H1152" s="54">
        <f t="shared" si="41"/>
        <v>0</v>
      </c>
      <c r="I1152" s="55">
        <v>0</v>
      </c>
    </row>
    <row r="1153" spans="1:9" x14ac:dyDescent="0.2">
      <c r="A1153" s="52">
        <v>152</v>
      </c>
      <c r="B1153" s="53">
        <f>Bil!C181</f>
        <v>170</v>
      </c>
      <c r="C1153" s="53">
        <f>Bil!D181</f>
        <v>6729569</v>
      </c>
      <c r="D1153" s="53">
        <f>Bil!E181</f>
        <v>10476595</v>
      </c>
      <c r="E1153" s="53">
        <v>0</v>
      </c>
      <c r="F1153" s="53">
        <v>0</v>
      </c>
      <c r="G1153" s="54">
        <f t="shared" si="42"/>
        <v>4706069.03</v>
      </c>
      <c r="H1153" s="54">
        <f t="shared" si="41"/>
        <v>0</v>
      </c>
      <c r="I1153" s="55">
        <v>0</v>
      </c>
    </row>
    <row r="1154" spans="1:9" x14ac:dyDescent="0.2">
      <c r="A1154" s="52">
        <v>152</v>
      </c>
      <c r="B1154" s="53">
        <f>Bil!C182</f>
        <v>171</v>
      </c>
      <c r="C1154" s="53">
        <f>Bil!D182</f>
        <v>6704819</v>
      </c>
      <c r="D1154" s="53">
        <f>Bil!E182</f>
        <v>10403418</v>
      </c>
      <c r="E1154" s="53">
        <v>0</v>
      </c>
      <c r="F1154" s="53">
        <v>0</v>
      </c>
      <c r="G1154" s="54">
        <f t="shared" si="42"/>
        <v>4704493.0050000008</v>
      </c>
      <c r="H1154" s="54">
        <f t="shared" si="41"/>
        <v>0</v>
      </c>
      <c r="I1154" s="55">
        <v>0</v>
      </c>
    </row>
    <row r="1155" spans="1:9" x14ac:dyDescent="0.2">
      <c r="A1155" s="52">
        <v>152</v>
      </c>
      <c r="B1155" s="53">
        <f>Bil!C183</f>
        <v>172</v>
      </c>
      <c r="C1155" s="53">
        <f>Bil!D183</f>
        <v>6052511</v>
      </c>
      <c r="D1155" s="53">
        <f>Bil!E183</f>
        <v>8365274</v>
      </c>
      <c r="E1155" s="53">
        <v>0</v>
      </c>
      <c r="F1155" s="53">
        <v>0</v>
      </c>
      <c r="G1155" s="54">
        <f t="shared" si="42"/>
        <v>3918686.1479999996</v>
      </c>
      <c r="H1155" s="54">
        <f t="shared" si="41"/>
        <v>0</v>
      </c>
      <c r="I1155" s="55">
        <v>0</v>
      </c>
    </row>
    <row r="1156" spans="1:9" x14ac:dyDescent="0.2">
      <c r="A1156" s="52">
        <v>152</v>
      </c>
      <c r="B1156" s="53">
        <f>Bil!C184</f>
        <v>173</v>
      </c>
      <c r="C1156" s="53">
        <f>Bil!D184</f>
        <v>629611</v>
      </c>
      <c r="D1156" s="53">
        <f>Bil!E184</f>
        <v>1520440</v>
      </c>
      <c r="E1156" s="53">
        <v>0</v>
      </c>
      <c r="F1156" s="53">
        <v>0</v>
      </c>
      <c r="G1156" s="54">
        <f t="shared" si="42"/>
        <v>634994.94299999997</v>
      </c>
      <c r="H1156" s="54">
        <f t="shared" si="41"/>
        <v>0</v>
      </c>
      <c r="I1156" s="55">
        <v>0</v>
      </c>
    </row>
    <row r="1157" spans="1:9" x14ac:dyDescent="0.2">
      <c r="A1157" s="52">
        <v>152</v>
      </c>
      <c r="B1157" s="53">
        <f>Bil!C185</f>
        <v>174</v>
      </c>
      <c r="C1157" s="53">
        <f>Bil!D185</f>
        <v>1826</v>
      </c>
      <c r="D1157" s="53">
        <f>Bil!E185</f>
        <v>2218</v>
      </c>
      <c r="E1157" s="53">
        <v>0</v>
      </c>
      <c r="F1157" s="53">
        <v>0</v>
      </c>
      <c r="G1157" s="54">
        <f t="shared" si="42"/>
        <v>1089.588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1826</v>
      </c>
      <c r="D1160" s="53">
        <f>Bil!E188</f>
        <v>2218</v>
      </c>
      <c r="E1160" s="53">
        <v>0</v>
      </c>
      <c r="F1160" s="53">
        <v>0</v>
      </c>
      <c r="G1160" s="54">
        <f t="shared" si="42"/>
        <v>1108.3739999999998</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20871</v>
      </c>
      <c r="D1165" s="53">
        <f>Bil!E193</f>
        <v>515486</v>
      </c>
      <c r="E1165" s="53">
        <v>0</v>
      </c>
      <c r="F1165" s="53">
        <v>0</v>
      </c>
      <c r="G1165" s="54">
        <f t="shared" si="42"/>
        <v>191435.42599999998</v>
      </c>
      <c r="H1165" s="54">
        <f t="shared" si="41"/>
        <v>0</v>
      </c>
      <c r="I1165" s="55">
        <v>0</v>
      </c>
    </row>
    <row r="1166" spans="1:9" x14ac:dyDescent="0.2">
      <c r="A1166" s="52">
        <v>152</v>
      </c>
      <c r="B1166" s="53">
        <f>Bil!C194</f>
        <v>183</v>
      </c>
      <c r="C1166" s="53">
        <f>Bil!D194</f>
        <v>24750</v>
      </c>
      <c r="D1166" s="53">
        <f>Bil!E194</f>
        <v>73177</v>
      </c>
      <c r="E1166" s="53">
        <v>0</v>
      </c>
      <c r="F1166" s="53">
        <v>0</v>
      </c>
      <c r="G1166" s="54">
        <f t="shared" si="42"/>
        <v>31312.031999999999</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18545114</v>
      </c>
      <c r="D1214" s="53">
        <f>Bil!E242</f>
        <v>18757813</v>
      </c>
      <c r="E1214" s="53">
        <v>0</v>
      </c>
      <c r="F1214" s="53">
        <v>0</v>
      </c>
      <c r="G1214" s="54">
        <f t="shared" si="44"/>
        <v>12950030.940000001</v>
      </c>
      <c r="H1214" s="54">
        <f t="shared" si="43"/>
        <v>0</v>
      </c>
      <c r="I1214" s="55">
        <v>0</v>
      </c>
    </row>
    <row r="1215" spans="1:9" x14ac:dyDescent="0.2">
      <c r="A1215" s="52">
        <v>152</v>
      </c>
      <c r="B1215" s="53">
        <f>Bil!C243</f>
        <v>232</v>
      </c>
      <c r="C1215" s="53">
        <f>Bil!D243</f>
        <v>23299167</v>
      </c>
      <c r="D1215" s="53">
        <f>Bil!E243</f>
        <v>23645860</v>
      </c>
      <c r="E1215" s="53">
        <v>0</v>
      </c>
      <c r="F1215" s="53">
        <v>0</v>
      </c>
      <c r="G1215" s="54">
        <f t="shared" si="44"/>
        <v>16377085.784000002</v>
      </c>
      <c r="H1215" s="54">
        <f t="shared" si="43"/>
        <v>0</v>
      </c>
      <c r="I1215" s="55">
        <v>0</v>
      </c>
    </row>
    <row r="1216" spans="1:9" x14ac:dyDescent="0.2">
      <c r="A1216" s="52">
        <v>152</v>
      </c>
      <c r="B1216" s="53">
        <f>Bil!C244</f>
        <v>233</v>
      </c>
      <c r="C1216" s="53">
        <f>Bil!D244</f>
        <v>23299167</v>
      </c>
      <c r="D1216" s="53">
        <f>Bil!E244</f>
        <v>23645860</v>
      </c>
      <c r="E1216" s="53">
        <v>0</v>
      </c>
      <c r="F1216" s="53">
        <v>0</v>
      </c>
      <c r="G1216" s="54">
        <f t="shared" si="44"/>
        <v>16447676.671</v>
      </c>
      <c r="H1216" s="54">
        <f t="shared" si="43"/>
        <v>0</v>
      </c>
      <c r="I1216" s="55">
        <v>0</v>
      </c>
    </row>
    <row r="1217" spans="1:9" x14ac:dyDescent="0.2">
      <c r="A1217" s="52">
        <v>152</v>
      </c>
      <c r="B1217" s="53">
        <f>Bil!C245</f>
        <v>234</v>
      </c>
      <c r="C1217" s="53">
        <f>Bil!D245</f>
        <v>22397188</v>
      </c>
      <c r="D1217" s="53">
        <f>Bil!E245</f>
        <v>22480616</v>
      </c>
      <c r="E1217" s="53">
        <v>0</v>
      </c>
      <c r="F1217" s="53">
        <v>0</v>
      </c>
      <c r="G1217" s="54">
        <f t="shared" si="44"/>
        <v>15761870.280000001</v>
      </c>
      <c r="H1217" s="54">
        <f t="shared" si="43"/>
        <v>0</v>
      </c>
      <c r="I1217" s="55">
        <v>0</v>
      </c>
    </row>
    <row r="1218" spans="1:9" x14ac:dyDescent="0.2">
      <c r="A1218" s="52">
        <v>152</v>
      </c>
      <c r="B1218" s="53">
        <f>Bil!C246</f>
        <v>235</v>
      </c>
      <c r="C1218" s="53">
        <f>Bil!D246</f>
        <v>901979</v>
      </c>
      <c r="D1218" s="53">
        <f>Bil!E246</f>
        <v>1165244</v>
      </c>
      <c r="E1218" s="53">
        <v>0</v>
      </c>
      <c r="F1218" s="53">
        <v>0</v>
      </c>
      <c r="G1218" s="54">
        <f t="shared" si="44"/>
        <v>759629.74499999988</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-4827426</v>
      </c>
      <c r="D1222" s="53">
        <f>Bil!E250</f>
        <v>-5011455</v>
      </c>
      <c r="E1222" s="53">
        <v>0</v>
      </c>
      <c r="F1222" s="53">
        <v>0</v>
      </c>
      <c r="G1222" s="54">
        <f t="shared" si="44"/>
        <v>-3549230.3039999995</v>
      </c>
      <c r="H1222" s="54">
        <f t="shared" si="43"/>
        <v>0</v>
      </c>
      <c r="I1222" s="55">
        <v>0</v>
      </c>
    </row>
    <row r="1223" spans="1:9" x14ac:dyDescent="0.2">
      <c r="A1223" s="52">
        <v>152</v>
      </c>
      <c r="B1223" s="53">
        <f>Bil!C251</f>
        <v>240</v>
      </c>
      <c r="C1223" s="53">
        <f>Bil!D251</f>
        <v>1863753</v>
      </c>
      <c r="D1223" s="53">
        <f>Bil!E251</f>
        <v>1930263</v>
      </c>
      <c r="E1223" s="53">
        <v>0</v>
      </c>
      <c r="F1223" s="53">
        <v>0</v>
      </c>
      <c r="G1223" s="54">
        <f t="shared" si="44"/>
        <v>1373826.96</v>
      </c>
      <c r="H1223" s="54">
        <f t="shared" si="43"/>
        <v>0</v>
      </c>
      <c r="I1223" s="55">
        <v>0</v>
      </c>
    </row>
    <row r="1224" spans="1:9" x14ac:dyDescent="0.2">
      <c r="A1224" s="52">
        <v>152</v>
      </c>
      <c r="B1224" s="53">
        <f>Bil!C252</f>
        <v>241</v>
      </c>
      <c r="C1224" s="53">
        <f>Bil!D252</f>
        <v>1863753</v>
      </c>
      <c r="D1224" s="53">
        <f>Bil!E252</f>
        <v>1930263</v>
      </c>
      <c r="E1224" s="53">
        <v>0</v>
      </c>
      <c r="F1224" s="53">
        <v>0</v>
      </c>
      <c r="G1224" s="54">
        <f t="shared" si="44"/>
        <v>1379551.2390000001</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6691179</v>
      </c>
      <c r="D1227" s="53">
        <f>Bil!E255</f>
        <v>6941718</v>
      </c>
      <c r="E1227" s="53">
        <v>0</v>
      </c>
      <c r="F1227" s="53">
        <v>0</v>
      </c>
      <c r="G1227" s="54">
        <f t="shared" si="44"/>
        <v>5020206.0600000005</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6691179</v>
      </c>
      <c r="D1229" s="53">
        <f>Bil!E257</f>
        <v>6941718</v>
      </c>
      <c r="E1229" s="53">
        <v>0</v>
      </c>
      <c r="F1229" s="53">
        <v>0</v>
      </c>
      <c r="G1229" s="54">
        <f t="shared" si="44"/>
        <v>5061355.29</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73373</v>
      </c>
      <c r="D1232" s="53">
        <f>Bil!E260</f>
        <v>123408</v>
      </c>
      <c r="E1232" s="53">
        <v>0</v>
      </c>
      <c r="F1232" s="53">
        <v>0</v>
      </c>
      <c r="G1232" s="54">
        <f t="shared" si="44"/>
        <v>79727.061000000002</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9648338</v>
      </c>
      <c r="E1236" s="53">
        <v>0</v>
      </c>
      <c r="F1236" s="53">
        <v>0</v>
      </c>
      <c r="G1236" s="54">
        <f t="shared" si="44"/>
        <v>4882059.0279999999</v>
      </c>
      <c r="H1236" s="54">
        <f t="shared" si="45"/>
        <v>0</v>
      </c>
      <c r="I1236" s="55">
        <v>0</v>
      </c>
    </row>
    <row r="1237" spans="1:9" x14ac:dyDescent="0.2">
      <c r="A1237" s="52">
        <v>152</v>
      </c>
      <c r="B1237" s="53">
        <f>Bil!C265</f>
        <v>254</v>
      </c>
      <c r="C1237" s="53">
        <f>Bil!D265</f>
        <v>0</v>
      </c>
      <c r="D1237" s="53">
        <f>Bil!E265</f>
        <v>9648338</v>
      </c>
      <c r="E1237" s="53">
        <v>0</v>
      </c>
      <c r="F1237" s="53">
        <v>0</v>
      </c>
      <c r="G1237" s="54">
        <f t="shared" si="44"/>
        <v>4901355.7039999999</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91623</v>
      </c>
      <c r="D1240" s="53">
        <f>Bil!E269</f>
        <v>93916</v>
      </c>
      <c r="E1240" s="53">
        <v>0</v>
      </c>
      <c r="F1240" s="53">
        <v>0</v>
      </c>
      <c r="G1240" s="54">
        <f t="shared" si="44"/>
        <v>71819.934999999998</v>
      </c>
      <c r="H1240" s="54">
        <f t="shared" si="45"/>
        <v>0</v>
      </c>
      <c r="I1240" s="55">
        <v>0</v>
      </c>
    </row>
    <row r="1241" spans="1:9" x14ac:dyDescent="0.2">
      <c r="A1241" s="52">
        <v>152</v>
      </c>
      <c r="B1241" s="53">
        <f>Bil!C270</f>
        <v>258</v>
      </c>
      <c r="C1241" s="53">
        <f>Bil!D270</f>
        <v>0</v>
      </c>
      <c r="D1241" s="53">
        <f>Bil!E270</f>
        <v>61625</v>
      </c>
      <c r="E1241" s="53">
        <v>0</v>
      </c>
      <c r="F1241" s="53">
        <v>0</v>
      </c>
      <c r="G1241" s="54">
        <f t="shared" si="44"/>
        <v>31798.5</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186181</v>
      </c>
      <c r="D1244" s="53">
        <f>Bil!E273</f>
        <v>353328</v>
      </c>
      <c r="E1244" s="53">
        <v>0</v>
      </c>
      <c r="F1244" s="53">
        <v>0</v>
      </c>
      <c r="G1244" s="54">
        <f t="shared" si="44"/>
        <v>233030.45700000002</v>
      </c>
      <c r="H1244" s="54">
        <f t="shared" si="45"/>
        <v>0</v>
      </c>
      <c r="I1244" s="55">
        <v>0</v>
      </c>
    </row>
    <row r="1245" spans="1:9" x14ac:dyDescent="0.2">
      <c r="A1245" s="52">
        <v>152</v>
      </c>
      <c r="B1245" s="53">
        <f>Bil!C274</f>
        <v>262</v>
      </c>
      <c r="C1245" s="53">
        <f>Bil!D274</f>
        <v>0</v>
      </c>
      <c r="D1245" s="53">
        <f>Bil!E274</f>
        <v>482</v>
      </c>
      <c r="E1245" s="53">
        <v>0</v>
      </c>
      <c r="F1245" s="53">
        <v>0</v>
      </c>
      <c r="G1245" s="54">
        <f t="shared" si="44"/>
        <v>252.56800000000001</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6704818</v>
      </c>
      <c r="D1263" s="53">
        <f>Bil!E292</f>
        <v>539151</v>
      </c>
      <c r="E1263" s="53">
        <v>0</v>
      </c>
      <c r="F1263" s="53">
        <v>0</v>
      </c>
      <c r="G1263" s="54">
        <f t="shared" si="46"/>
        <v>2179273.6000000006</v>
      </c>
      <c r="H1263" s="54">
        <f t="shared" si="45"/>
        <v>0</v>
      </c>
      <c r="I1263" s="55">
        <v>0</v>
      </c>
    </row>
    <row r="1264" spans="1:9" x14ac:dyDescent="0.2">
      <c r="A1264" s="52">
        <v>152</v>
      </c>
      <c r="B1264" s="53">
        <f>Bil!C293</f>
        <v>281</v>
      </c>
      <c r="C1264" s="53">
        <f>Bil!D293</f>
        <v>0</v>
      </c>
      <c r="D1264" s="53">
        <f>Bil!E293</f>
        <v>9864266</v>
      </c>
      <c r="E1264" s="53">
        <v>0</v>
      </c>
      <c r="F1264" s="53">
        <v>0</v>
      </c>
      <c r="G1264" s="54">
        <f t="shared" si="46"/>
        <v>5543717.4920000006</v>
      </c>
      <c r="H1264" s="54">
        <f t="shared" si="45"/>
        <v>0</v>
      </c>
      <c r="I1264" s="55">
        <v>0</v>
      </c>
    </row>
    <row r="1265" spans="1:9" x14ac:dyDescent="0.2">
      <c r="A1265" s="52">
        <v>152</v>
      </c>
      <c r="B1265" s="53">
        <f>Bil!C294</f>
        <v>282</v>
      </c>
      <c r="C1265" s="53">
        <f>Bil!D294</f>
        <v>24750</v>
      </c>
      <c r="D1265" s="53">
        <f>Bil!E294</f>
        <v>0</v>
      </c>
      <c r="E1265" s="53">
        <v>0</v>
      </c>
      <c r="F1265" s="53">
        <v>0</v>
      </c>
      <c r="G1265" s="54">
        <f t="shared" si="46"/>
        <v>6979.4999999999991</v>
      </c>
      <c r="H1265" s="54">
        <f t="shared" si="45"/>
        <v>0</v>
      </c>
      <c r="I1265" s="55">
        <v>0</v>
      </c>
    </row>
    <row r="1266" spans="1:9" x14ac:dyDescent="0.2">
      <c r="A1266" s="52">
        <v>152</v>
      </c>
      <c r="B1266" s="53">
        <f>Bil!C295</f>
        <v>283</v>
      </c>
      <c r="C1266" s="53">
        <f>Bil!D295</f>
        <v>0</v>
      </c>
      <c r="D1266" s="53">
        <f>Bil!E295</f>
        <v>73177</v>
      </c>
      <c r="E1266" s="53">
        <v>0</v>
      </c>
      <c r="F1266" s="53">
        <v>0</v>
      </c>
      <c r="G1266" s="54">
        <f t="shared" si="46"/>
        <v>41418.181999999993</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25</v>
      </c>
      <c r="D1271" s="53">
        <f>Bil!E300</f>
        <v>0</v>
      </c>
      <c r="E1271" s="53">
        <v>0</v>
      </c>
      <c r="F1271" s="53">
        <v>0</v>
      </c>
      <c r="G1271" s="54">
        <f t="shared" si="46"/>
        <v>7.1999999999999993</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11339</v>
      </c>
      <c r="D1278" s="53">
        <f>Bil!E307</f>
        <v>490401</v>
      </c>
      <c r="E1278" s="53">
        <v>0</v>
      </c>
      <c r="F1278" s="53">
        <v>0</v>
      </c>
      <c r="G1278" s="54">
        <f t="shared" si="46"/>
        <v>292681.59499999997</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86313148</v>
      </c>
      <c r="D1322" s="53">
        <f>RasF!E35</f>
        <v>86830739</v>
      </c>
      <c r="E1322" s="53">
        <v>0</v>
      </c>
      <c r="F1322" s="53">
        <v>0</v>
      </c>
      <c r="G1322" s="54">
        <f t="shared" si="50"/>
        <v>6239391.0240000002</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86313148</v>
      </c>
      <c r="D1324" s="53">
        <f>RasF!E37</f>
        <v>86830739</v>
      </c>
      <c r="E1324" s="53">
        <v>0</v>
      </c>
      <c r="F1324" s="53">
        <v>0</v>
      </c>
      <c r="G1324" s="54">
        <f t="shared" si="50"/>
        <v>6759340.2759999987</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86313148</v>
      </c>
      <c r="D1435" s="62">
        <f>RasF!E148</f>
        <v>86830739</v>
      </c>
      <c r="E1435" s="62">
        <v>0</v>
      </c>
      <c r="F1435" s="62">
        <v>0</v>
      </c>
      <c r="G1435" s="63">
        <f t="shared" si="52"/>
        <v>35616523.762000002</v>
      </c>
      <c r="H1435" s="63">
        <f t="shared" si="53"/>
        <v>0</v>
      </c>
      <c r="I1435" s="64">
        <v>0</v>
      </c>
    </row>
    <row r="1436" spans="1:9" x14ac:dyDescent="0.2">
      <c r="A1436" s="57">
        <v>156</v>
      </c>
      <c r="B1436" s="58">
        <f>PVRIO!C12</f>
        <v>1</v>
      </c>
      <c r="C1436" s="65">
        <f>PVRIO!D12</f>
        <v>12700</v>
      </c>
      <c r="D1436" s="65">
        <f>PVRIO!E12</f>
        <v>9999</v>
      </c>
      <c r="E1436" s="65">
        <v>0</v>
      </c>
      <c r="F1436" s="65">
        <v>0</v>
      </c>
      <c r="G1436" s="59">
        <f t="shared" si="52"/>
        <v>32.698</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12700</v>
      </c>
      <c r="D1453" s="56">
        <f>PVRIO!E29</f>
        <v>9999</v>
      </c>
      <c r="E1453" s="56">
        <v>0</v>
      </c>
      <c r="F1453" s="56">
        <v>0</v>
      </c>
      <c r="G1453" s="54">
        <f t="shared" si="54"/>
        <v>588.56399999999996</v>
      </c>
      <c r="H1453" s="54">
        <f t="shared" si="53"/>
        <v>0</v>
      </c>
      <c r="I1453" s="55">
        <v>0</v>
      </c>
    </row>
    <row r="1454" spans="1:9" x14ac:dyDescent="0.2">
      <c r="A1454" s="52">
        <v>156</v>
      </c>
      <c r="B1454" s="53">
        <f>PVRIO!C30</f>
        <v>19</v>
      </c>
      <c r="C1454" s="56">
        <f>PVRIO!D30</f>
        <v>12700</v>
      </c>
      <c r="D1454" s="56">
        <f>PVRIO!E30</f>
        <v>9999</v>
      </c>
      <c r="E1454" s="56">
        <v>0</v>
      </c>
      <c r="F1454" s="56">
        <v>0</v>
      </c>
      <c r="G1454" s="54">
        <f t="shared" si="54"/>
        <v>621.26199999999994</v>
      </c>
      <c r="H1454" s="54">
        <f t="shared" si="53"/>
        <v>0</v>
      </c>
      <c r="I1454" s="55">
        <v>0</v>
      </c>
    </row>
    <row r="1455" spans="1:9" x14ac:dyDescent="0.2">
      <c r="A1455" s="52">
        <v>156</v>
      </c>
      <c r="B1455" s="53">
        <f>PVRIO!C31</f>
        <v>20</v>
      </c>
      <c r="C1455" s="56">
        <f>PVRIO!D31</f>
        <v>12700</v>
      </c>
      <c r="D1455" s="56">
        <f>PVRIO!E31</f>
        <v>9999</v>
      </c>
      <c r="E1455" s="56">
        <v>0</v>
      </c>
      <c r="F1455" s="56">
        <v>0</v>
      </c>
      <c r="G1455" s="54">
        <f t="shared" si="54"/>
        <v>653.96</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6729568</v>
      </c>
      <c r="D1480" s="65"/>
      <c r="E1480" s="65">
        <v>0</v>
      </c>
      <c r="F1480" s="65">
        <v>0</v>
      </c>
      <c r="G1480" s="59">
        <f t="shared" ref="G1480:G1513" si="55">B1480/1000*C1480</f>
        <v>6729.5680000000002</v>
      </c>
      <c r="H1480" s="59">
        <f t="shared" ref="H1480:H1513" si="56">ABS(C1480-ROUND(C1480,0))</f>
        <v>0</v>
      </c>
      <c r="I1480" s="60">
        <v>0</v>
      </c>
    </row>
    <row r="1481" spans="1:9" x14ac:dyDescent="0.2">
      <c r="A1481" s="68">
        <v>159</v>
      </c>
      <c r="B1481" s="56">
        <f>Obv!C13</f>
        <v>2</v>
      </c>
      <c r="C1481" s="56">
        <f>Obv!D13</f>
        <v>88772712</v>
      </c>
      <c r="D1481" s="56">
        <v>0</v>
      </c>
      <c r="E1481" s="56">
        <v>0</v>
      </c>
      <c r="F1481" s="56">
        <v>0</v>
      </c>
      <c r="G1481" s="54">
        <f t="shared" si="55"/>
        <v>177545.424</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87758192</v>
      </c>
      <c r="D1483" s="56">
        <v>0</v>
      </c>
      <c r="E1483" s="56">
        <v>0</v>
      </c>
      <c r="F1483" s="56">
        <v>0</v>
      </c>
      <c r="G1483" s="54">
        <f t="shared" si="55"/>
        <v>351032.76799999998</v>
      </c>
      <c r="H1483" s="54">
        <f t="shared" si="56"/>
        <v>0</v>
      </c>
      <c r="I1483" s="55">
        <v>0</v>
      </c>
    </row>
    <row r="1484" spans="1:9" x14ac:dyDescent="0.2">
      <c r="A1484" s="68">
        <v>159</v>
      </c>
      <c r="B1484" s="56">
        <f>Obv!C16</f>
        <v>5</v>
      </c>
      <c r="C1484" s="56">
        <f>Obv!D16</f>
        <v>77848665</v>
      </c>
      <c r="D1484" s="56">
        <v>0</v>
      </c>
      <c r="E1484" s="56">
        <v>0</v>
      </c>
      <c r="F1484" s="56">
        <v>0</v>
      </c>
      <c r="G1484" s="54">
        <f t="shared" si="55"/>
        <v>389243.32500000001</v>
      </c>
      <c r="H1484" s="54">
        <f t="shared" si="56"/>
        <v>0</v>
      </c>
      <c r="I1484" s="55">
        <v>0</v>
      </c>
    </row>
    <row r="1485" spans="1:9" x14ac:dyDescent="0.2">
      <c r="A1485" s="68">
        <v>159</v>
      </c>
      <c r="B1485" s="56">
        <f>Obv!C17</f>
        <v>6</v>
      </c>
      <c r="C1485" s="56">
        <f>Obv!D17</f>
        <v>8851986</v>
      </c>
      <c r="D1485" s="56">
        <v>0</v>
      </c>
      <c r="E1485" s="56">
        <v>0</v>
      </c>
      <c r="F1485" s="56">
        <v>0</v>
      </c>
      <c r="G1485" s="54">
        <f t="shared" si="55"/>
        <v>53111.916000000005</v>
      </c>
      <c r="H1485" s="54">
        <f t="shared" si="56"/>
        <v>0</v>
      </c>
      <c r="I1485" s="55">
        <v>0</v>
      </c>
    </row>
    <row r="1486" spans="1:9" x14ac:dyDescent="0.2">
      <c r="A1486" s="68">
        <v>159</v>
      </c>
      <c r="B1486" s="56">
        <f>Obv!C18</f>
        <v>7</v>
      </c>
      <c r="C1486" s="56">
        <f>Obv!D18</f>
        <v>18030</v>
      </c>
      <c r="D1486" s="56">
        <v>0</v>
      </c>
      <c r="E1486" s="56">
        <v>0</v>
      </c>
      <c r="F1486" s="56">
        <v>0</v>
      </c>
      <c r="G1486" s="54">
        <f t="shared" si="55"/>
        <v>126.21000000000001</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1039511</v>
      </c>
      <c r="D1491" s="56">
        <v>0</v>
      </c>
      <c r="E1491" s="56">
        <v>0</v>
      </c>
      <c r="F1491" s="56">
        <v>0</v>
      </c>
      <c r="G1491" s="54">
        <f t="shared" si="55"/>
        <v>12474.132</v>
      </c>
      <c r="H1491" s="54">
        <f t="shared" si="56"/>
        <v>0</v>
      </c>
      <c r="I1491" s="55">
        <v>0</v>
      </c>
    </row>
    <row r="1492" spans="1:9" x14ac:dyDescent="0.2">
      <c r="A1492" s="68">
        <v>159</v>
      </c>
      <c r="B1492" s="56">
        <f>Obv!C24</f>
        <v>13</v>
      </c>
      <c r="C1492" s="56">
        <f>Obv!D24</f>
        <v>1014520</v>
      </c>
      <c r="D1492" s="56">
        <v>0</v>
      </c>
      <c r="E1492" s="56">
        <v>0</v>
      </c>
      <c r="F1492" s="56">
        <v>0</v>
      </c>
      <c r="G1492" s="54">
        <f t="shared" si="55"/>
        <v>13188.76</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85025686</v>
      </c>
      <c r="D1499" s="56">
        <v>0</v>
      </c>
      <c r="E1499" s="56">
        <v>0</v>
      </c>
      <c r="F1499" s="56">
        <v>0</v>
      </c>
      <c r="G1499" s="54">
        <f t="shared" si="55"/>
        <v>1700513.72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84059593</v>
      </c>
      <c r="D1501" s="56">
        <v>0</v>
      </c>
      <c r="E1501" s="56">
        <v>0</v>
      </c>
      <c r="F1501" s="56">
        <v>0</v>
      </c>
      <c r="G1501" s="54">
        <f t="shared" si="55"/>
        <v>1849311.0459999999</v>
      </c>
      <c r="H1501" s="54">
        <f t="shared" si="56"/>
        <v>0</v>
      </c>
      <c r="I1501" s="55">
        <v>0</v>
      </c>
    </row>
    <row r="1502" spans="1:9" x14ac:dyDescent="0.2">
      <c r="A1502" s="68">
        <v>159</v>
      </c>
      <c r="B1502" s="56">
        <f>Obv!C34</f>
        <v>23</v>
      </c>
      <c r="C1502" s="56">
        <f>Obv!D34</f>
        <v>75535902</v>
      </c>
      <c r="D1502" s="56">
        <v>0</v>
      </c>
      <c r="E1502" s="56">
        <v>0</v>
      </c>
      <c r="F1502" s="56">
        <v>0</v>
      </c>
      <c r="G1502" s="54">
        <f t="shared" si="55"/>
        <v>1737325.746</v>
      </c>
      <c r="H1502" s="54">
        <f t="shared" si="56"/>
        <v>0</v>
      </c>
      <c r="I1502" s="55">
        <v>0</v>
      </c>
    </row>
    <row r="1503" spans="1:9" x14ac:dyDescent="0.2">
      <c r="A1503" s="68">
        <v>159</v>
      </c>
      <c r="B1503" s="56">
        <f>Obv!C35</f>
        <v>24</v>
      </c>
      <c r="C1503" s="56">
        <f>Obv!D35</f>
        <v>7961157</v>
      </c>
      <c r="D1503" s="56">
        <v>0</v>
      </c>
      <c r="E1503" s="56">
        <v>0</v>
      </c>
      <c r="F1503" s="56">
        <v>0</v>
      </c>
      <c r="G1503" s="54">
        <f t="shared" si="55"/>
        <v>191067.76800000001</v>
      </c>
      <c r="H1503" s="54">
        <f t="shared" si="56"/>
        <v>0</v>
      </c>
      <c r="I1503" s="55">
        <v>0</v>
      </c>
    </row>
    <row r="1504" spans="1:9" x14ac:dyDescent="0.2">
      <c r="A1504" s="68">
        <v>159</v>
      </c>
      <c r="B1504" s="56">
        <f>Obv!C36</f>
        <v>25</v>
      </c>
      <c r="C1504" s="56">
        <f>Obv!D36</f>
        <v>17638</v>
      </c>
      <c r="D1504" s="56">
        <v>0</v>
      </c>
      <c r="E1504" s="56">
        <v>0</v>
      </c>
      <c r="F1504" s="56">
        <v>0</v>
      </c>
      <c r="G1504" s="54">
        <f t="shared" si="55"/>
        <v>440.95000000000005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544896</v>
      </c>
      <c r="D1509" s="56">
        <v>0</v>
      </c>
      <c r="E1509" s="56">
        <v>0</v>
      </c>
      <c r="F1509" s="56">
        <v>0</v>
      </c>
      <c r="G1509" s="54">
        <f t="shared" si="55"/>
        <v>16346.88</v>
      </c>
      <c r="H1509" s="54">
        <f t="shared" si="56"/>
        <v>0</v>
      </c>
      <c r="I1509" s="55">
        <v>0</v>
      </c>
    </row>
    <row r="1510" spans="1:9" x14ac:dyDescent="0.2">
      <c r="A1510" s="68">
        <v>159</v>
      </c>
      <c r="B1510" s="56">
        <f>Obv!C42</f>
        <v>31</v>
      </c>
      <c r="C1510" s="56">
        <f>Obv!D42</f>
        <v>966093</v>
      </c>
      <c r="D1510" s="56">
        <v>0</v>
      </c>
      <c r="E1510" s="56">
        <v>0</v>
      </c>
      <c r="F1510" s="56">
        <v>0</v>
      </c>
      <c r="G1510" s="54">
        <f t="shared" si="55"/>
        <v>29948.882999999998</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10476594</v>
      </c>
      <c r="D1517" s="56">
        <v>0</v>
      </c>
      <c r="E1517" s="56">
        <v>0</v>
      </c>
      <c r="F1517" s="56">
        <v>0</v>
      </c>
      <c r="G1517" s="54">
        <f t="shared" si="57"/>
        <v>398110.57199999999</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10476594</v>
      </c>
      <c r="D1576" s="56">
        <v>0</v>
      </c>
      <c r="E1576" s="56">
        <v>0</v>
      </c>
      <c r="F1576" s="56">
        <v>0</v>
      </c>
      <c r="G1576" s="54">
        <f t="shared" si="59"/>
        <v>1016229.618</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10403417</v>
      </c>
      <c r="D1578" s="56">
        <v>0</v>
      </c>
      <c r="E1578" s="56">
        <v>0</v>
      </c>
      <c r="F1578" s="56">
        <v>0</v>
      </c>
      <c r="G1578" s="54">
        <f t="shared" si="59"/>
        <v>1029938.2830000001</v>
      </c>
      <c r="H1578" s="54">
        <f t="shared" si="60"/>
        <v>0</v>
      </c>
      <c r="I1578" s="55">
        <v>0</v>
      </c>
    </row>
    <row r="1579" spans="1:9" x14ac:dyDescent="0.2">
      <c r="A1579" s="68">
        <v>159</v>
      </c>
      <c r="B1579" s="56">
        <f>Obv!C111</f>
        <v>100</v>
      </c>
      <c r="C1579" s="56">
        <f>Obv!D111</f>
        <v>73177</v>
      </c>
      <c r="D1579" s="56">
        <v>0</v>
      </c>
      <c r="E1579" s="56">
        <v>0</v>
      </c>
      <c r="F1579" s="56">
        <v>0</v>
      </c>
      <c r="G1579" s="54">
        <f t="shared" si="59"/>
        <v>7317.7000000000007</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1" t="s">
        <v>1719</v>
      </c>
      <c r="B2" s="531"/>
      <c r="C2" s="531"/>
    </row>
    <row r="3" spans="1:8" ht="18.75" customHeight="1" x14ac:dyDescent="0.2">
      <c r="A3" s="48" t="s">
        <v>1720</v>
      </c>
      <c r="B3" s="532" t="s">
        <v>1490</v>
      </c>
      <c r="C3" s="532"/>
    </row>
    <row r="4" spans="1:8" ht="37.5" hidden="1" customHeight="1" x14ac:dyDescent="0.2">
      <c r="A4" s="49" t="s">
        <v>235</v>
      </c>
      <c r="B4" s="535" t="s">
        <v>1491</v>
      </c>
      <c r="C4" s="536"/>
    </row>
    <row r="5" spans="1:8" ht="48" hidden="1" customHeight="1" x14ac:dyDescent="0.2">
      <c r="A5" s="49" t="s">
        <v>235</v>
      </c>
      <c r="B5" s="533" t="s">
        <v>1913</v>
      </c>
      <c r="C5" s="533"/>
    </row>
    <row r="6" spans="1:8" ht="59.25" hidden="1" customHeight="1" x14ac:dyDescent="0.2">
      <c r="A6" s="49" t="s">
        <v>235</v>
      </c>
      <c r="B6" s="533" t="s">
        <v>1126</v>
      </c>
      <c r="C6" s="533"/>
    </row>
    <row r="7" spans="1:8" ht="48" hidden="1" customHeight="1" x14ac:dyDescent="0.2">
      <c r="A7" s="49" t="s">
        <v>3158</v>
      </c>
      <c r="B7" s="533" t="s">
        <v>224</v>
      </c>
      <c r="C7" s="533"/>
    </row>
    <row r="8" spans="1:8" ht="41.25" hidden="1" customHeight="1" x14ac:dyDescent="0.2">
      <c r="A8" s="49" t="s">
        <v>3159</v>
      </c>
      <c r="B8" s="533" t="s">
        <v>33</v>
      </c>
      <c r="C8" s="533"/>
    </row>
    <row r="9" spans="1:8" ht="59.25" hidden="1" customHeight="1" x14ac:dyDescent="0.2">
      <c r="A9" s="49" t="s">
        <v>3160</v>
      </c>
      <c r="B9" s="533" t="s">
        <v>2307</v>
      </c>
      <c r="C9" s="533"/>
    </row>
    <row r="10" spans="1:8" ht="61.5" hidden="1" customHeight="1" x14ac:dyDescent="0.2">
      <c r="A10" s="49" t="s">
        <v>3160</v>
      </c>
      <c r="B10" s="533" t="s">
        <v>3322</v>
      </c>
      <c r="C10" s="533"/>
    </row>
    <row r="11" spans="1:8" ht="43.5" hidden="1" customHeight="1" x14ac:dyDescent="0.2">
      <c r="A11" s="49" t="s">
        <v>3160</v>
      </c>
      <c r="B11" s="533" t="s">
        <v>492</v>
      </c>
      <c r="C11" s="533"/>
    </row>
    <row r="12" spans="1:8" ht="27.75" hidden="1" customHeight="1" x14ac:dyDescent="0.2">
      <c r="A12" s="49" t="s">
        <v>1415</v>
      </c>
      <c r="B12" s="533" t="s">
        <v>440</v>
      </c>
      <c r="C12" s="533"/>
    </row>
    <row r="13" spans="1:8" ht="27.75" hidden="1" customHeight="1" x14ac:dyDescent="0.2">
      <c r="A13" s="49" t="s">
        <v>1800</v>
      </c>
      <c r="B13" s="533" t="s">
        <v>1799</v>
      </c>
      <c r="C13" s="533"/>
    </row>
    <row r="14" spans="1:8" ht="45.75" hidden="1" customHeight="1" x14ac:dyDescent="0.2">
      <c r="A14" s="49" t="s">
        <v>183</v>
      </c>
      <c r="B14" s="533" t="s">
        <v>570</v>
      </c>
      <c r="C14" s="533"/>
    </row>
    <row r="15" spans="1:8" ht="45.75" hidden="1" customHeight="1" x14ac:dyDescent="0.2">
      <c r="A15" s="49" t="s">
        <v>1792</v>
      </c>
      <c r="B15" s="533" t="s">
        <v>1674</v>
      </c>
      <c r="C15" s="533"/>
    </row>
    <row r="16" spans="1:8" ht="51" hidden="1" customHeight="1" x14ac:dyDescent="0.2">
      <c r="A16" s="49" t="s">
        <v>2116</v>
      </c>
      <c r="B16" s="533" t="s">
        <v>2115</v>
      </c>
      <c r="C16" s="533"/>
    </row>
    <row r="17" spans="1:3" ht="27.75" hidden="1" customHeight="1" x14ac:dyDescent="0.2">
      <c r="A17" s="49" t="s">
        <v>493</v>
      </c>
      <c r="B17" s="533" t="s">
        <v>2037</v>
      </c>
      <c r="C17" s="533"/>
    </row>
    <row r="18" spans="1:3" ht="27.75" hidden="1" customHeight="1" x14ac:dyDescent="0.2">
      <c r="A18" s="49" t="s">
        <v>2143</v>
      </c>
      <c r="B18" s="533" t="s">
        <v>231</v>
      </c>
      <c r="C18" s="533"/>
    </row>
    <row r="19" spans="1:3" ht="45" hidden="1" customHeight="1" x14ac:dyDescent="0.2">
      <c r="A19" s="49" t="s">
        <v>2143</v>
      </c>
      <c r="B19" s="533" t="s">
        <v>2629</v>
      </c>
      <c r="C19" s="533"/>
    </row>
    <row r="20" spans="1:3" ht="45" hidden="1" customHeight="1" x14ac:dyDescent="0.2">
      <c r="A20" s="49" t="s">
        <v>928</v>
      </c>
      <c r="B20" s="533" t="s">
        <v>2782</v>
      </c>
      <c r="C20" s="533"/>
    </row>
    <row r="21" spans="1:3" ht="30" hidden="1" customHeight="1" x14ac:dyDescent="0.2">
      <c r="A21" s="49" t="s">
        <v>1472</v>
      </c>
      <c r="B21" s="533" t="s">
        <v>1473</v>
      </c>
      <c r="C21" s="533"/>
    </row>
    <row r="22" spans="1:3" ht="30" hidden="1" customHeight="1" x14ac:dyDescent="0.2">
      <c r="A22" s="49" t="s">
        <v>74</v>
      </c>
      <c r="B22" s="533" t="s">
        <v>73</v>
      </c>
      <c r="C22" s="533"/>
    </row>
    <row r="23" spans="1:3" ht="30" hidden="1" customHeight="1" x14ac:dyDescent="0.2">
      <c r="A23" s="49" t="s">
        <v>3095</v>
      </c>
      <c r="B23" s="533" t="s">
        <v>105</v>
      </c>
      <c r="C23" s="533"/>
    </row>
    <row r="24" spans="1:3" ht="30" hidden="1" customHeight="1" x14ac:dyDescent="0.2">
      <c r="A24" s="49" t="s">
        <v>1795</v>
      </c>
      <c r="B24" s="533" t="s">
        <v>672</v>
      </c>
      <c r="C24" s="533"/>
    </row>
    <row r="25" spans="1:3" ht="30" hidden="1" customHeight="1" x14ac:dyDescent="0.2">
      <c r="A25" s="49" t="s">
        <v>382</v>
      </c>
      <c r="B25" s="533" t="s">
        <v>671</v>
      </c>
      <c r="C25" s="533"/>
    </row>
    <row r="26" spans="1:3" ht="30" hidden="1" customHeight="1" x14ac:dyDescent="0.2">
      <c r="A26" s="49" t="s">
        <v>45</v>
      </c>
      <c r="B26" s="533" t="s">
        <v>46</v>
      </c>
      <c r="C26" s="533"/>
    </row>
    <row r="27" spans="1:3" ht="70.5" hidden="1" customHeight="1" x14ac:dyDescent="0.2">
      <c r="A27" s="49" t="s">
        <v>233</v>
      </c>
      <c r="B27" s="533" t="s">
        <v>3601</v>
      </c>
      <c r="C27" s="533"/>
    </row>
    <row r="28" spans="1:3" ht="48" hidden="1" customHeight="1" x14ac:dyDescent="0.2">
      <c r="A28" s="49" t="s">
        <v>2477</v>
      </c>
      <c r="B28" s="533" t="s">
        <v>3265</v>
      </c>
      <c r="C28" s="533"/>
    </row>
    <row r="29" spans="1:3" ht="100.5" hidden="1" customHeight="1" x14ac:dyDescent="0.2">
      <c r="A29" s="49" t="s">
        <v>3264</v>
      </c>
      <c r="B29" s="533" t="s">
        <v>630</v>
      </c>
      <c r="C29" s="533"/>
    </row>
    <row r="30" spans="1:3" ht="45" hidden="1" customHeight="1" x14ac:dyDescent="0.2">
      <c r="A30" s="49" t="s">
        <v>4229</v>
      </c>
      <c r="B30" s="533" t="s">
        <v>4228</v>
      </c>
      <c r="C30" s="533"/>
    </row>
    <row r="31" spans="1:3" ht="45" hidden="1" customHeight="1" x14ac:dyDescent="0.2">
      <c r="A31" s="49" t="s">
        <v>2475</v>
      </c>
      <c r="B31" s="533" t="s">
        <v>2474</v>
      </c>
      <c r="C31" s="533"/>
    </row>
    <row r="32" spans="1:3" ht="45" hidden="1" customHeight="1" x14ac:dyDescent="0.2">
      <c r="A32" s="49" t="s">
        <v>3404</v>
      </c>
      <c r="B32" s="533" t="s">
        <v>2979</v>
      </c>
      <c r="C32" s="533"/>
    </row>
    <row r="33" spans="1:3" ht="72" hidden="1" customHeight="1" x14ac:dyDescent="0.2">
      <c r="A33" s="49" t="s">
        <v>664</v>
      </c>
      <c r="B33" s="533" t="s">
        <v>2473</v>
      </c>
      <c r="C33" s="533"/>
    </row>
    <row r="34" spans="1:3" ht="79.5" hidden="1" customHeight="1" x14ac:dyDescent="0.2">
      <c r="A34" s="49" t="s">
        <v>93</v>
      </c>
      <c r="B34" s="533" t="s">
        <v>3511</v>
      </c>
      <c r="C34" s="533"/>
    </row>
    <row r="35" spans="1:3" ht="70.5" hidden="1" customHeight="1" x14ac:dyDescent="0.2">
      <c r="A35" s="49" t="s">
        <v>2825</v>
      </c>
      <c r="B35" s="533" t="s">
        <v>57</v>
      </c>
      <c r="C35" s="533"/>
    </row>
    <row r="36" spans="1:3" ht="45.75" hidden="1" customHeight="1" x14ac:dyDescent="0.2">
      <c r="A36" s="49" t="s">
        <v>933</v>
      </c>
      <c r="B36" s="533" t="s">
        <v>300</v>
      </c>
      <c r="C36" s="533"/>
    </row>
    <row r="37" spans="1:3" ht="54.95" hidden="1" customHeight="1" x14ac:dyDescent="0.2">
      <c r="A37" s="49" t="s">
        <v>72</v>
      </c>
      <c r="B37" s="533" t="s">
        <v>3030</v>
      </c>
      <c r="C37" s="533"/>
    </row>
    <row r="38" spans="1:3" ht="37.5" hidden="1" customHeight="1" x14ac:dyDescent="0.2">
      <c r="A38" s="49" t="s">
        <v>116</v>
      </c>
      <c r="B38" s="533" t="s">
        <v>2304</v>
      </c>
      <c r="C38" s="533"/>
    </row>
    <row r="39" spans="1:3" ht="61.5" hidden="1" customHeight="1" x14ac:dyDescent="0.2">
      <c r="A39" s="49" t="s">
        <v>4212</v>
      </c>
      <c r="B39" s="533" t="s">
        <v>1605</v>
      </c>
      <c r="C39" s="533"/>
    </row>
    <row r="40" spans="1:3" ht="53.25" hidden="1" customHeight="1" x14ac:dyDescent="0.2">
      <c r="A40" s="49" t="s">
        <v>4142</v>
      </c>
      <c r="B40" s="533" t="s">
        <v>3307</v>
      </c>
      <c r="C40" s="533"/>
    </row>
    <row r="41" spans="1:3" ht="73.5" hidden="1" customHeight="1" x14ac:dyDescent="0.2">
      <c r="A41" s="49" t="s">
        <v>2108</v>
      </c>
      <c r="B41" s="533" t="s">
        <v>2498</v>
      </c>
      <c r="C41" s="533"/>
    </row>
    <row r="42" spans="1:3" ht="57.95" hidden="1" customHeight="1" x14ac:dyDescent="0.2">
      <c r="A42" s="49" t="s">
        <v>4181</v>
      </c>
      <c r="B42" s="533" t="s">
        <v>3105</v>
      </c>
      <c r="C42" s="533"/>
    </row>
    <row r="43" spans="1:3" ht="84" hidden="1" customHeight="1" x14ac:dyDescent="0.2">
      <c r="A43" s="49" t="s">
        <v>831</v>
      </c>
      <c r="B43" s="533" t="s">
        <v>113</v>
      </c>
      <c r="C43" s="533"/>
    </row>
    <row r="44" spans="1:3" ht="48" hidden="1" customHeight="1" x14ac:dyDescent="0.2">
      <c r="A44" s="49" t="s">
        <v>3367</v>
      </c>
      <c r="B44" s="533" t="s">
        <v>1032</v>
      </c>
      <c r="C44" s="533"/>
    </row>
    <row r="45" spans="1:3" ht="57" customHeight="1" x14ac:dyDescent="0.2">
      <c r="A45" s="348" t="s">
        <v>2112</v>
      </c>
      <c r="B45" s="534" t="s">
        <v>3626</v>
      </c>
      <c r="C45" s="534"/>
    </row>
    <row r="46" spans="1:3" ht="57" customHeight="1" x14ac:dyDescent="0.2">
      <c r="A46" s="348" t="s">
        <v>1207</v>
      </c>
      <c r="B46" s="534" t="s">
        <v>3921</v>
      </c>
      <c r="C46" s="534"/>
    </row>
    <row r="47" spans="1:3" ht="84" customHeight="1" x14ac:dyDescent="0.2">
      <c r="A47" s="348" t="s">
        <v>3941</v>
      </c>
      <c r="B47" s="534" t="s">
        <v>77</v>
      </c>
      <c r="C47" s="534"/>
    </row>
    <row r="48" spans="1:3" ht="33" customHeight="1" x14ac:dyDescent="0.2">
      <c r="A48" s="348" t="s">
        <v>2711</v>
      </c>
      <c r="B48" s="534" t="s">
        <v>2710</v>
      </c>
      <c r="C48" s="534"/>
    </row>
    <row r="49" spans="1:3" ht="40.5" customHeight="1" x14ac:dyDescent="0.2">
      <c r="A49" s="49" t="s">
        <v>3346</v>
      </c>
      <c r="B49" s="533" t="s">
        <v>3345</v>
      </c>
      <c r="C49" s="533"/>
    </row>
    <row r="50" spans="1:3" ht="40.5" customHeight="1" x14ac:dyDescent="0.2">
      <c r="A50" s="49" t="s">
        <v>1314</v>
      </c>
      <c r="B50" s="533" t="s">
        <v>1315</v>
      </c>
      <c r="C50" s="533"/>
    </row>
    <row r="51" spans="1:3" ht="40.5" customHeight="1" x14ac:dyDescent="0.2">
      <c r="A51" s="49" t="s">
        <v>339</v>
      </c>
      <c r="B51" s="533" t="s">
        <v>340</v>
      </c>
      <c r="C51" s="533"/>
    </row>
    <row r="52" spans="1:3" ht="40.5" customHeight="1" x14ac:dyDescent="0.2">
      <c r="A52" s="49" t="s">
        <v>4264</v>
      </c>
      <c r="B52" s="533" t="s">
        <v>4136</v>
      </c>
      <c r="C52" s="533"/>
    </row>
    <row r="53" spans="1:3" ht="57" customHeight="1" x14ac:dyDescent="0.2">
      <c r="A53" s="49" t="s">
        <v>4017</v>
      </c>
      <c r="B53" s="533" t="s">
        <v>4025</v>
      </c>
      <c r="C53" s="533"/>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7:C7"/>
    <mergeCell ref="B31:C31"/>
    <mergeCell ref="B28:C28"/>
    <mergeCell ref="B27:C27"/>
    <mergeCell ref="B26:C26"/>
    <mergeCell ref="B22:C22"/>
    <mergeCell ref="B25:C2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 activePane="bottomLeft" state="frozen"/>
      <selection pane="bottomLeft" activeCell="B65" sqref="B6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1732</v>
      </c>
      <c r="B1" s="439"/>
      <c r="C1" s="433" t="s">
        <v>2048</v>
      </c>
      <c r="D1" s="433"/>
      <c r="E1" s="433" t="s">
        <v>2049</v>
      </c>
      <c r="F1" s="433"/>
      <c r="G1" s="433" t="s">
        <v>2050</v>
      </c>
      <c r="H1" s="433"/>
      <c r="I1" s="433"/>
      <c r="J1" s="433" t="s">
        <v>782</v>
      </c>
      <c r="K1" s="437"/>
    </row>
    <row r="2" spans="1:14" ht="24.95" customHeight="1" x14ac:dyDescent="0.2">
      <c r="A2" s="43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6"/>
      <c r="C2" s="436"/>
      <c r="D2" s="436"/>
      <c r="E2" s="436"/>
      <c r="F2" s="436"/>
      <c r="G2" s="436"/>
      <c r="H2" s="436"/>
      <c r="I2" s="436"/>
      <c r="J2" s="436"/>
      <c r="K2" s="436"/>
      <c r="N2" s="1" t="str">
        <f ca="1" xml:space="preserve"> CELL("filename")</f>
        <v>C:\Users\Darko Ratkovski\Desktop\web 2021\[Prorac3112.xls]Bil</v>
      </c>
    </row>
    <row r="3" spans="1:14" ht="32.1" customHeight="1" x14ac:dyDescent="0.2">
      <c r="B3" s="3"/>
      <c r="C3" s="3"/>
      <c r="D3" s="3"/>
      <c r="E3" s="3"/>
      <c r="F3" s="3"/>
      <c r="G3" s="3"/>
      <c r="H3" s="85">
        <f>LOOKUP(B22,A111:A667,C111:C667)</f>
        <v>21</v>
      </c>
      <c r="I3" s="3"/>
      <c r="J3" s="434" t="s">
        <v>3100</v>
      </c>
      <c r="K3" s="434"/>
      <c r="N3" s="1" t="e">
        <f ca="1">FIND("xlsx",N2,3)</f>
        <v>#VALUE!</v>
      </c>
    </row>
    <row r="4" spans="1:14" ht="35.1" customHeight="1" x14ac:dyDescent="0.4">
      <c r="A4" s="411" t="s">
        <v>127</v>
      </c>
      <c r="B4" s="411"/>
      <c r="C4" s="411"/>
      <c r="D4" s="411"/>
      <c r="E4" s="411"/>
      <c r="F4" s="411"/>
      <c r="G4" s="411"/>
      <c r="H4" s="411"/>
      <c r="I4" s="411"/>
      <c r="J4" s="411"/>
      <c r="K4" s="411"/>
    </row>
    <row r="5" spans="1:14" ht="39.950000000000003" customHeight="1" x14ac:dyDescent="0.2">
      <c r="A5" s="428" t="str">
        <f>IF(AND(K10&lt;&gt;"",K12&lt;&gt;""), "za razdoblje: " &amp; TEXT(K10, "d. mmmm yyyy.") &amp; "   –   " &amp; TEXT(K12, "d. mmmm yyyy."),"za razdoblje od ________________ do ______________")</f>
        <v>za razdoblje: 1. siječanj 2021.   –   31. prosinac 2021.</v>
      </c>
      <c r="B5" s="428"/>
      <c r="C5" s="428"/>
      <c r="D5" s="428"/>
      <c r="E5" s="428"/>
      <c r="F5" s="428"/>
      <c r="G5" s="428"/>
      <c r="H5" s="428"/>
      <c r="I5" s="428"/>
      <c r="J5" s="428"/>
      <c r="K5" s="428"/>
    </row>
    <row r="6" spans="1:14" ht="15" customHeight="1" x14ac:dyDescent="0.2">
      <c r="A6" s="18" t="s">
        <v>3850</v>
      </c>
      <c r="B6" s="22">
        <v>24703</v>
      </c>
      <c r="C6" s="8"/>
      <c r="D6" s="422" t="s">
        <v>3854</v>
      </c>
      <c r="E6" s="423"/>
      <c r="F6" s="11" t="s">
        <v>568</v>
      </c>
      <c r="G6" s="8"/>
      <c r="H6" s="8"/>
      <c r="I6" s="8"/>
      <c r="J6" s="418">
        <f>SUM(Skriveni!G2:G1580)</f>
        <v>1464409487.7970018</v>
      </c>
      <c r="K6" s="418"/>
    </row>
    <row r="7" spans="1:14" ht="3" customHeight="1" x14ac:dyDescent="0.2">
      <c r="A7" s="8"/>
      <c r="B7" s="8"/>
      <c r="C7" s="8"/>
      <c r="D7" s="8"/>
      <c r="E7" s="8"/>
      <c r="F7" s="8"/>
      <c r="G7" s="8"/>
      <c r="H7" s="8"/>
      <c r="I7" s="8"/>
      <c r="J7" s="8"/>
      <c r="K7" s="8"/>
    </row>
    <row r="8" spans="1:14" ht="15" customHeight="1" x14ac:dyDescent="0.2">
      <c r="A8" s="18" t="s">
        <v>3851</v>
      </c>
      <c r="B8" s="23">
        <v>1509071</v>
      </c>
      <c r="C8" s="408" t="s">
        <v>2306</v>
      </c>
      <c r="D8" s="409"/>
      <c r="E8" s="409"/>
      <c r="F8" s="409"/>
      <c r="G8" s="409"/>
      <c r="H8" s="410"/>
      <c r="I8" s="117" t="s">
        <v>3460</v>
      </c>
      <c r="J8" s="432" t="s">
        <v>3858</v>
      </c>
      <c r="K8" s="432"/>
    </row>
    <row r="9" spans="1:14" ht="3" customHeight="1" x14ac:dyDescent="0.2">
      <c r="A9" s="8"/>
      <c r="B9" s="8"/>
      <c r="C9" s="8"/>
      <c r="D9" s="8"/>
      <c r="E9" s="8"/>
      <c r="F9" s="8"/>
      <c r="G9" s="8"/>
      <c r="H9" s="8"/>
      <c r="I9" s="8"/>
      <c r="J9" s="8"/>
      <c r="K9" s="8"/>
    </row>
    <row r="10" spans="1:14" ht="15" customHeight="1" x14ac:dyDescent="0.2">
      <c r="A10" s="18" t="s">
        <v>3852</v>
      </c>
      <c r="B10" s="415" t="s">
        <v>4328</v>
      </c>
      <c r="C10" s="416"/>
      <c r="D10" s="416"/>
      <c r="E10" s="416"/>
      <c r="F10" s="416"/>
      <c r="G10" s="416"/>
      <c r="H10" s="416"/>
      <c r="I10" s="41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10000</v>
      </c>
      <c r="C12" s="429" t="s">
        <v>4329</v>
      </c>
      <c r="D12" s="430"/>
      <c r="E12" s="430"/>
      <c r="F12" s="430"/>
      <c r="G12" s="43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5" t="s">
        <v>4330</v>
      </c>
      <c r="C14" s="406"/>
      <c r="D14" s="406"/>
      <c r="E14" s="406"/>
      <c r="F14" s="406"/>
      <c r="G14" s="407"/>
      <c r="H14" s="8"/>
      <c r="I14" s="8"/>
      <c r="J14" s="18" t="s">
        <v>3719</v>
      </c>
      <c r="K14" s="41">
        <v>93266589656</v>
      </c>
    </row>
    <row r="15" spans="1:14" ht="3" customHeight="1" x14ac:dyDescent="0.2">
      <c r="A15" s="8"/>
      <c r="B15" s="8"/>
      <c r="C15" s="8"/>
      <c r="D15" s="8"/>
      <c r="E15" s="8"/>
      <c r="F15" s="8"/>
      <c r="G15" s="8"/>
      <c r="H15" s="8"/>
      <c r="I15" s="8"/>
      <c r="J15" s="8"/>
      <c r="K15" s="8"/>
    </row>
    <row r="16" spans="1:14" ht="15" customHeight="1" x14ac:dyDescent="0.2">
      <c r="A16" s="18" t="s">
        <v>3856</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8425</v>
      </c>
      <c r="C18" s="394" t="str">
        <f xml:space="preserve"> IF(VALUE(B18)&gt;0,LOOKUP(B18,Sifre!A253:A867,Sifre!B253:B867),"Djelatnost nije upisana")</f>
        <v>Djelatnosti vatrogasne službe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133</v>
      </c>
      <c r="C22" s="394" t="str">
        <f>IF(B22&gt;0, "Županija: " &amp; LOOKUP(H3,A87:A107,B87:B107) &amp; ", grad/općina: " &amp; LOOKUP(B22,A111:A667,B111:B667),"Šifra grada/općine nije upisana")</f>
        <v>Županija: GRAD ZAGREB, grad/općina: GRAD ZAGREB</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82" t="s">
        <v>1907</v>
      </c>
      <c r="B25" s="35" t="str">
        <f>IF(SUM(Skriveni!C2:F645)=0,"NE", "DA")</f>
        <v>DA</v>
      </c>
      <c r="C25" s="391" t="s">
        <v>1986</v>
      </c>
      <c r="D25" s="401"/>
      <c r="E25" s="77" t="str">
        <f>IF(AND(B25="DA",Kont!E23&gt;0),Kont!E23,"Nema")</f>
        <v>Nema</v>
      </c>
      <c r="F25" s="8"/>
      <c r="G25" s="18" t="s">
        <v>1294</v>
      </c>
      <c r="H25" s="396" t="s">
        <v>4331</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2892</v>
      </c>
      <c r="D27" s="392"/>
      <c r="E27" s="77" t="str">
        <f>IF(AND(B27="DA",Kont!E281&gt;0),Kont!E281,"Nema")</f>
        <v>Nema</v>
      </c>
      <c r="F27" s="8"/>
      <c r="G27" s="18" t="s">
        <v>1295</v>
      </c>
      <c r="H27" s="396" t="s">
        <v>4332</v>
      </c>
      <c r="I27" s="398"/>
      <c r="J27" s="9" t="s">
        <v>1902</v>
      </c>
      <c r="K27" s="11" t="s">
        <v>4333</v>
      </c>
    </row>
    <row r="28" spans="1:11" ht="3" customHeight="1" x14ac:dyDescent="0.2">
      <c r="A28" s="383"/>
      <c r="F28" s="8"/>
      <c r="G28" s="8"/>
      <c r="H28" s="8"/>
      <c r="I28" s="8"/>
      <c r="J28" s="8"/>
      <c r="K28" s="8"/>
    </row>
    <row r="29" spans="1:11" ht="15" customHeight="1" x14ac:dyDescent="0.2">
      <c r="A29" s="383"/>
      <c r="B29" s="35" t="str">
        <f>IF(SUM(Skriveni!C1299:D1434)&lt;&gt;0,"DA","NE")</f>
        <v>DA</v>
      </c>
      <c r="C29" s="424" t="s">
        <v>1987</v>
      </c>
      <c r="D29" s="425"/>
      <c r="E29" s="77" t="str">
        <f>IF(AND(B29="DA",Kont!E308&gt;0),Kont!E308,"Nema")</f>
        <v>Nema</v>
      </c>
      <c r="F29" s="8"/>
      <c r="G29" s="18" t="s">
        <v>1903</v>
      </c>
      <c r="H29" s="419" t="s">
        <v>4334</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4327</v>
      </c>
      <c r="C31" s="391" t="s">
        <v>3303</v>
      </c>
      <c r="D31" s="392"/>
      <c r="E31" s="77" t="str">
        <f>IF(Kont!E304&gt;0,Kont!E304,"Nema")</f>
        <v>Nema</v>
      </c>
      <c r="F31" s="8"/>
      <c r="G31" s="9" t="s">
        <v>1904</v>
      </c>
      <c r="H31" s="419" t="s">
        <v>4335</v>
      </c>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6" t="s">
        <v>109</v>
      </c>
      <c r="D33" s="427"/>
      <c r="E33" s="77" t="str">
        <f>IF(AND(B33="DA",Kont!E300&gt;0),Kont!E300,"Nema")</f>
        <v>Nema</v>
      </c>
      <c r="F33" s="8"/>
      <c r="G33" s="18" t="s">
        <v>1331</v>
      </c>
      <c r="H33" s="405" t="s">
        <v>4336</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2047</v>
      </c>
      <c r="C38" s="390"/>
      <c r="D38" s="390"/>
      <c r="E38" s="390"/>
      <c r="F38" s="390"/>
      <c r="G38" s="390"/>
      <c r="H38" s="390"/>
      <c r="I38" s="212" t="s">
        <v>4187</v>
      </c>
      <c r="J38" s="91" t="s">
        <v>3365</v>
      </c>
      <c r="K38" s="92" t="s">
        <v>3366</v>
      </c>
    </row>
    <row r="39" spans="1:11" ht="12.95" customHeight="1" x14ac:dyDescent="0.2">
      <c r="A39" s="378" t="s">
        <v>3099</v>
      </c>
      <c r="B39" s="393" t="str">
        <f>PRRAS!B12</f>
        <v xml:space="preserve">PRIHODI POSLOVANJA (AOP 002+039+045+077+101+119+128+134) </v>
      </c>
      <c r="C39" s="393"/>
      <c r="D39" s="393"/>
      <c r="E39" s="393"/>
      <c r="F39" s="393"/>
      <c r="G39" s="393"/>
      <c r="H39" s="393"/>
      <c r="I39" s="93">
        <f>PRRAS!C12</f>
        <v>1</v>
      </c>
      <c r="J39" s="94">
        <f>PRRAS!D12</f>
        <v>88767308</v>
      </c>
      <c r="K39" s="95">
        <f>PRRAS!E12</f>
        <v>86646709</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84948085</v>
      </c>
      <c r="K40" s="98">
        <f>PRRAS!E157</f>
        <v>85743518</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0</v>
      </c>
      <c r="K41" s="98">
        <f>PRRAS!E651</f>
        <v>0</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4827426</v>
      </c>
      <c r="K42" s="101">
        <f>PRRAS!E652</f>
        <v>5011456</v>
      </c>
    </row>
    <row r="43" spans="1:11" ht="22.5" x14ac:dyDescent="0.2">
      <c r="A43" s="211"/>
      <c r="B43" s="390" t="s">
        <v>2047</v>
      </c>
      <c r="C43" s="390"/>
      <c r="D43" s="390"/>
      <c r="E43" s="390"/>
      <c r="F43" s="390"/>
      <c r="G43" s="390"/>
      <c r="H43" s="390"/>
      <c r="I43" s="212" t="s">
        <v>4187</v>
      </c>
      <c r="J43" s="91" t="s">
        <v>3144</v>
      </c>
      <c r="K43" s="92" t="s">
        <v>3145</v>
      </c>
    </row>
    <row r="44" spans="1:11" ht="12.95" customHeight="1" x14ac:dyDescent="0.2">
      <c r="A44" s="378" t="s">
        <v>2494</v>
      </c>
      <c r="B44" s="393" t="str">
        <f>Bil!B13</f>
        <v>Nefinancijska imovina (AOP 003+007+046+047+051+058)</v>
      </c>
      <c r="C44" s="387"/>
      <c r="D44" s="387"/>
      <c r="E44" s="387"/>
      <c r="F44" s="387"/>
      <c r="G44" s="387"/>
      <c r="H44" s="387"/>
      <c r="I44" s="93">
        <f>Bil!C13</f>
        <v>2</v>
      </c>
      <c r="J44" s="94">
        <f>Bil!D13</f>
        <v>23299167</v>
      </c>
      <c r="K44" s="95">
        <f>Bil!E13</f>
        <v>23645860</v>
      </c>
    </row>
    <row r="45" spans="1:11" ht="12.95" customHeight="1" x14ac:dyDescent="0.2">
      <c r="A45" s="379"/>
      <c r="B45" s="388" t="str">
        <f>Bil!B74</f>
        <v>Financijska imovina (AOP 064+073+082+113+129+141+159+165)</v>
      </c>
      <c r="C45" s="389"/>
      <c r="D45" s="389"/>
      <c r="E45" s="389"/>
      <c r="F45" s="389"/>
      <c r="G45" s="389"/>
      <c r="H45" s="389"/>
      <c r="I45" s="96">
        <f>Bil!C74</f>
        <v>63</v>
      </c>
      <c r="J45" s="97">
        <f>Bil!D74</f>
        <v>1975516</v>
      </c>
      <c r="K45" s="98">
        <f>Bil!E74</f>
        <v>5588548</v>
      </c>
    </row>
    <row r="46" spans="1:11" ht="12.95" customHeight="1" x14ac:dyDescent="0.2">
      <c r="A46" s="379"/>
      <c r="B46" s="388" t="str">
        <f>Bil!B181</f>
        <v>Obveze (AOP 171+183+184+200+228)</v>
      </c>
      <c r="C46" s="389"/>
      <c r="D46" s="389"/>
      <c r="E46" s="389"/>
      <c r="F46" s="389"/>
      <c r="G46" s="389"/>
      <c r="H46" s="389"/>
      <c r="I46" s="96">
        <f>Bil!C181</f>
        <v>170</v>
      </c>
      <c r="J46" s="97">
        <f>Bil!D181</f>
        <v>6729569</v>
      </c>
      <c r="K46" s="98">
        <f>Bil!E181</f>
        <v>10476595</v>
      </c>
    </row>
    <row r="47" spans="1:11" ht="12.95" customHeight="1" x14ac:dyDescent="0.2">
      <c r="A47" s="380"/>
      <c r="B47" s="381" t="str">
        <f>Bil!B242</f>
        <v>Vlastiti izvori (AOP 232 + 239 - 248 + 249 do 251)</v>
      </c>
      <c r="C47" s="386"/>
      <c r="D47" s="386"/>
      <c r="E47" s="386"/>
      <c r="F47" s="386"/>
      <c r="G47" s="386"/>
      <c r="H47" s="386"/>
      <c r="I47" s="99">
        <f>Bil!C242</f>
        <v>231</v>
      </c>
      <c r="J47" s="100">
        <f>Bil!D242</f>
        <v>18545114</v>
      </c>
      <c r="K47" s="101">
        <f>Bil!E242</f>
        <v>18757813</v>
      </c>
    </row>
    <row r="48" spans="1:11" ht="22.5" x14ac:dyDescent="0.2">
      <c r="A48" s="211"/>
      <c r="B48" s="390" t="s">
        <v>2047</v>
      </c>
      <c r="C48" s="390"/>
      <c r="D48" s="390"/>
      <c r="E48" s="390"/>
      <c r="F48" s="390"/>
      <c r="G48" s="390"/>
      <c r="H48" s="390"/>
      <c r="I48" s="212" t="s">
        <v>4187</v>
      </c>
      <c r="J48" s="91" t="s">
        <v>3365</v>
      </c>
      <c r="K48" s="92" t="s">
        <v>3366</v>
      </c>
    </row>
    <row r="49" spans="1:11" ht="12.95" customHeight="1" x14ac:dyDescent="0.2">
      <c r="A49" s="378" t="s">
        <v>2492</v>
      </c>
      <c r="B49" s="393" t="str">
        <f>RasF!B12</f>
        <v>Opće javne usluge (AOP 002+006+009+013 do 017)</v>
      </c>
      <c r="C49" s="393"/>
      <c r="D49" s="393"/>
      <c r="E49" s="393"/>
      <c r="F49" s="393"/>
      <c r="G49" s="393"/>
      <c r="H49" s="393"/>
      <c r="I49" s="93">
        <f>RasF!C12</f>
        <v>1</v>
      </c>
      <c r="J49" s="94">
        <f>RasF!D12</f>
        <v>0</v>
      </c>
      <c r="K49" s="95">
        <f>RasF!E12</f>
        <v>0</v>
      </c>
    </row>
    <row r="50" spans="1:11" ht="12.95" customHeight="1" x14ac:dyDescent="0.2">
      <c r="A50" s="379"/>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79"/>
      <c r="B52" s="388" t="str">
        <f>RasF!B121</f>
        <v>Obrazovanje (AOP 111+114+117+118+121 do 124)</v>
      </c>
      <c r="C52" s="388"/>
      <c r="D52" s="388"/>
      <c r="E52" s="388"/>
      <c r="F52" s="388"/>
      <c r="G52" s="388"/>
      <c r="H52" s="388"/>
      <c r="I52" s="96">
        <f>RasF!C121</f>
        <v>110</v>
      </c>
      <c r="J52" s="97">
        <f>RasF!D121</f>
        <v>0</v>
      </c>
      <c r="K52" s="98">
        <f>RasF!E121</f>
        <v>0</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86313148</v>
      </c>
      <c r="K53" s="101">
        <f>RasF!E148</f>
        <v>86830739</v>
      </c>
    </row>
    <row r="54" spans="1:11" ht="22.5" x14ac:dyDescent="0.2">
      <c r="A54" s="211"/>
      <c r="B54" s="390" t="s">
        <v>2047</v>
      </c>
      <c r="C54" s="390"/>
      <c r="D54" s="390"/>
      <c r="E54" s="390"/>
      <c r="F54" s="390"/>
      <c r="G54" s="390"/>
      <c r="H54" s="390"/>
      <c r="I54" s="212" t="s">
        <v>4187</v>
      </c>
      <c r="J54" s="91" t="s">
        <v>783</v>
      </c>
      <c r="K54" s="92" t="s">
        <v>784</v>
      </c>
    </row>
    <row r="55" spans="1:11" ht="12.95" customHeight="1" x14ac:dyDescent="0.2">
      <c r="A55" s="378" t="s">
        <v>2493</v>
      </c>
      <c r="B55" s="387" t="str">
        <f>PVRIO!B12</f>
        <v>Promjene u vrijednosti i obujmu imovine (AOP 002+018)</v>
      </c>
      <c r="C55" s="387"/>
      <c r="D55" s="387"/>
      <c r="E55" s="387"/>
      <c r="F55" s="387"/>
      <c r="G55" s="387"/>
      <c r="H55" s="387"/>
      <c r="I55" s="93">
        <f>PVRIO!C12</f>
        <v>1</v>
      </c>
      <c r="J55" s="94">
        <f>PVRIO!D12</f>
        <v>12700</v>
      </c>
      <c r="K55" s="95">
        <f>PVRIO!E12</f>
        <v>9999</v>
      </c>
    </row>
    <row r="56" spans="1:11" ht="12.95" customHeight="1" x14ac:dyDescent="0.2">
      <c r="A56" s="379"/>
      <c r="B56" s="389" t="str">
        <f>PVRIO!B29</f>
        <v>Promjene u obujmu imovine (AOP 019+026)</v>
      </c>
      <c r="C56" s="389"/>
      <c r="D56" s="389"/>
      <c r="E56" s="389"/>
      <c r="F56" s="389"/>
      <c r="G56" s="389"/>
      <c r="H56" s="389"/>
      <c r="I56" s="96">
        <f>PVRIO!C29</f>
        <v>18</v>
      </c>
      <c r="J56" s="97">
        <f>PVRIO!D29</f>
        <v>12700</v>
      </c>
      <c r="K56" s="98">
        <f>PVRIO!E29</f>
        <v>9999</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0" t="s">
        <v>2047</v>
      </c>
      <c r="C59" s="390"/>
      <c r="D59" s="390"/>
      <c r="E59" s="390"/>
      <c r="F59" s="390"/>
      <c r="G59" s="390"/>
      <c r="H59" s="390"/>
      <c r="I59" s="212" t="s">
        <v>4187</v>
      </c>
      <c r="J59" s="91"/>
      <c r="K59" s="92" t="s">
        <v>981</v>
      </c>
    </row>
    <row r="60" spans="1:11" ht="12.95" customHeight="1" x14ac:dyDescent="0.2">
      <c r="A60" s="378" t="s">
        <v>2495</v>
      </c>
      <c r="B60" s="387" t="str">
        <f>Obv!B12</f>
        <v>Stanje obveza 1. siječnja (=AOP 038* iz Izvještaja o obvezama za prethodnu godinu)</v>
      </c>
      <c r="C60" s="387"/>
      <c r="D60" s="387"/>
      <c r="E60" s="387"/>
      <c r="F60" s="387"/>
      <c r="G60" s="387"/>
      <c r="H60" s="387"/>
      <c r="I60" s="93">
        <f>Obv!C12</f>
        <v>1</v>
      </c>
      <c r="J60" s="204"/>
      <c r="K60" s="95">
        <f>Obv!D12</f>
        <v>6729568</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10476594</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0</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10476594</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3101</v>
      </c>
      <c r="B67" s="412"/>
      <c r="C67" s="412"/>
      <c r="D67" s="412"/>
      <c r="E67" s="12"/>
      <c r="F67" s="17"/>
      <c r="G67" s="12"/>
      <c r="H67" s="413" t="s">
        <v>3861</v>
      </c>
      <c r="I67" s="414"/>
      <c r="J67" s="414"/>
      <c r="K67" s="41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A4:K4"/>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59:H59"/>
    <mergeCell ref="C27:D27"/>
    <mergeCell ref="A55:A58"/>
    <mergeCell ref="B49:H49"/>
    <mergeCell ref="B50:H50"/>
    <mergeCell ref="B51:H51"/>
    <mergeCell ref="B56:H56"/>
    <mergeCell ref="B55:H55"/>
    <mergeCell ref="B54:H54"/>
    <mergeCell ref="A49:A53"/>
    <mergeCell ref="B53:H53"/>
    <mergeCell ref="A25:A33"/>
    <mergeCell ref="J65:K65"/>
    <mergeCell ref="A44:A47"/>
    <mergeCell ref="A60:A63"/>
    <mergeCell ref="B47:H47"/>
    <mergeCell ref="B60:H60"/>
    <mergeCell ref="B46:H46"/>
    <mergeCell ref="B45:H4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296" activePane="bottomLeft" state="frozen"/>
      <selection pane="bottomLeft" activeCell="D419" sqref="D41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24703</v>
      </c>
      <c r="C4" s="448"/>
      <c r="D4" s="448"/>
      <c r="E4" s="449">
        <f>SUM(Skriveni!G2:G983)</f>
        <v>1273612352.6860003</v>
      </c>
      <c r="F4" s="450"/>
    </row>
    <row r="5" spans="1:7" s="19" customFormat="1" ht="12.75" x14ac:dyDescent="0.2">
      <c r="B5" s="447" t="str">
        <f>"Naziv: "&amp;IF(RefStr!B10&lt;&gt;"",RefStr!B10,"_______________________________________")</f>
        <v>Naziv: JAVNA VATROGASNA POSTROJBA GRADA ZAGREBA</v>
      </c>
      <c r="C5" s="448"/>
      <c r="D5" s="448"/>
      <c r="E5" s="451" t="s">
        <v>3205</v>
      </c>
      <c r="F5" s="451"/>
    </row>
    <row r="6" spans="1:7" s="19" customFormat="1" ht="12.75" x14ac:dyDescent="0.2">
      <c r="A6" s="20"/>
      <c r="B6" s="445" t="str">
        <f xml:space="preserve"> "Razina: " &amp; RefStr!B16 &amp; ", Razdjel: " &amp; TEXT(INT(VALUE(RefStr!B20)), "000")</f>
        <v>Razina: 31, Razdjel: 000</v>
      </c>
      <c r="C6" s="446"/>
      <c r="D6" s="446"/>
      <c r="E6" s="446"/>
      <c r="F6" s="446"/>
    </row>
    <row r="7" spans="1:7" s="19" customFormat="1" ht="12.75" x14ac:dyDescent="0.2">
      <c r="A7" s="20"/>
      <c r="B7" s="445" t="str">
        <f>"Djelatnost: " &amp; RefStr!B18 &amp; " " &amp; RefStr!C18</f>
        <v>Djelatnost: 8425 Djelatnosti vatrogasne službe</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88767308</v>
      </c>
      <c r="E12" s="223">
        <f>E13+E50+E56+E88+E112+E130+E139+E145</f>
        <v>86646709</v>
      </c>
      <c r="F12" s="222">
        <f>IF(D12&lt;&gt;0,IF(E12/D12&gt;=100,"&gt;&gt;100",E12/D12*100),"-")</f>
        <v>97.611058566741718</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0</v>
      </c>
      <c r="E56" s="223">
        <f>E57+E60+E65+E68+E71+E74+E77+E80+E83</f>
        <v>0</v>
      </c>
      <c r="F56" s="224" t="str">
        <f t="shared" si="0"/>
        <v>-</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0</v>
      </c>
      <c r="E65" s="223">
        <f>SUM(E66:E67)</f>
        <v>0</v>
      </c>
      <c r="F65" s="224" t="str">
        <f t="shared" si="0"/>
        <v>-</v>
      </c>
    </row>
    <row r="66" spans="1:6" s="7" customFormat="1" x14ac:dyDescent="0.2">
      <c r="A66" s="213">
        <v>6331</v>
      </c>
      <c r="B66" s="214" t="s">
        <v>885</v>
      </c>
      <c r="C66" s="215">
        <v>55</v>
      </c>
      <c r="D66" s="216"/>
      <c r="E66" s="216"/>
      <c r="F66" s="222" t="str">
        <f t="shared" si="0"/>
        <v>-</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0</v>
      </c>
      <c r="E68" s="223">
        <f>SUM(E69:E70)</f>
        <v>0</v>
      </c>
      <c r="F68" s="224" t="str">
        <f t="shared" si="0"/>
        <v>-</v>
      </c>
    </row>
    <row r="69" spans="1:6" s="7" customFormat="1" x14ac:dyDescent="0.2">
      <c r="A69" s="213">
        <v>6341</v>
      </c>
      <c r="B69" s="214" t="s">
        <v>3096</v>
      </c>
      <c r="C69" s="215">
        <v>58</v>
      </c>
      <c r="D69" s="216"/>
      <c r="E69" s="216"/>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0</v>
      </c>
      <c r="E74" s="223">
        <f>SUM(E75:E76)</f>
        <v>0</v>
      </c>
      <c r="F74" s="224" t="str">
        <f t="shared" si="0"/>
        <v>-</v>
      </c>
    </row>
    <row r="75" spans="1:6" s="7" customFormat="1" x14ac:dyDescent="0.2">
      <c r="A75" s="213" t="s">
        <v>2348</v>
      </c>
      <c r="B75" s="214" t="s">
        <v>1458</v>
      </c>
      <c r="C75" s="215">
        <v>64</v>
      </c>
      <c r="D75" s="216"/>
      <c r="E75" s="216"/>
      <c r="F75" s="222" t="str">
        <f t="shared" si="0"/>
        <v>-</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0</v>
      </c>
      <c r="E80" s="223">
        <f>SUM(E81:E82)</f>
        <v>0</v>
      </c>
      <c r="F80" s="224" t="str">
        <f t="shared" si="0"/>
        <v>-</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c r="E82" s="216"/>
      <c r="F82" s="222" t="str">
        <f t="shared" si="1"/>
        <v>-</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0</v>
      </c>
      <c r="E88" s="223">
        <f>E89+E97+E104</f>
        <v>0</v>
      </c>
      <c r="F88" s="224" t="str">
        <f t="shared" si="1"/>
        <v>-</v>
      </c>
    </row>
    <row r="89" spans="1:6" s="7" customFormat="1" x14ac:dyDescent="0.2">
      <c r="A89" s="213">
        <v>641</v>
      </c>
      <c r="B89" s="214" t="s">
        <v>2790</v>
      </c>
      <c r="C89" s="215">
        <v>78</v>
      </c>
      <c r="D89" s="223">
        <f>SUM(D90:D96)</f>
        <v>0</v>
      </c>
      <c r="E89" s="223">
        <f>SUM(E90:E96)</f>
        <v>0</v>
      </c>
      <c r="F89" s="224" t="str">
        <f t="shared" si="1"/>
        <v>-</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c r="E91" s="216"/>
      <c r="F91" s="222" t="str">
        <f t="shared" si="1"/>
        <v>-</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0</v>
      </c>
      <c r="E112" s="223">
        <f>E113+E118+E126</f>
        <v>0</v>
      </c>
      <c r="F112" s="224" t="str">
        <f t="shared" si="1"/>
        <v>-</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0</v>
      </c>
      <c r="E118" s="223">
        <f>SUM(E119:E125)</f>
        <v>0</v>
      </c>
      <c r="F118" s="224" t="str">
        <f t="shared" si="1"/>
        <v>-</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c r="E123" s="216"/>
      <c r="F123" s="222" t="str">
        <f t="shared" si="1"/>
        <v>-</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1391629</v>
      </c>
      <c r="E130" s="223">
        <f>E131+E134</f>
        <v>1133110</v>
      </c>
      <c r="F130" s="224">
        <f t="shared" si="1"/>
        <v>81.423281636125722</v>
      </c>
    </row>
    <row r="131" spans="1:6" s="7" customFormat="1" x14ac:dyDescent="0.2">
      <c r="A131" s="213">
        <v>661</v>
      </c>
      <c r="B131" s="214" t="s">
        <v>2797</v>
      </c>
      <c r="C131" s="215">
        <v>120</v>
      </c>
      <c r="D131" s="223">
        <f>SUM(D132:D133)</f>
        <v>640348</v>
      </c>
      <c r="E131" s="223">
        <f>SUM(E132:E133)</f>
        <v>1060220</v>
      </c>
      <c r="F131" s="224">
        <f t="shared" si="1"/>
        <v>165.56934666774941</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640348</v>
      </c>
      <c r="E133" s="216">
        <v>1060220</v>
      </c>
      <c r="F133" s="222">
        <f t="shared" si="1"/>
        <v>165.56934666774941</v>
      </c>
    </row>
    <row r="134" spans="1:6" s="7" customFormat="1" ht="24" x14ac:dyDescent="0.2">
      <c r="A134" s="213">
        <v>663</v>
      </c>
      <c r="B134" s="214" t="s">
        <v>2798</v>
      </c>
      <c r="C134" s="215">
        <v>123</v>
      </c>
      <c r="D134" s="223">
        <f>SUM(D135:D138)</f>
        <v>751281</v>
      </c>
      <c r="E134" s="223">
        <f>SUM(E135:E138)</f>
        <v>72890</v>
      </c>
      <c r="F134" s="224">
        <f t="shared" si="1"/>
        <v>9.7020954875738905</v>
      </c>
    </row>
    <row r="135" spans="1:6" s="7" customFormat="1" x14ac:dyDescent="0.2">
      <c r="A135" s="213">
        <v>6631</v>
      </c>
      <c r="B135" s="214" t="s">
        <v>1682</v>
      </c>
      <c r="C135" s="215">
        <v>124</v>
      </c>
      <c r="D135" s="216">
        <v>391104</v>
      </c>
      <c r="E135" s="216">
        <v>190</v>
      </c>
      <c r="F135" s="222">
        <f t="shared" si="1"/>
        <v>4.8580428735067911E-2</v>
      </c>
    </row>
    <row r="136" spans="1:6" s="7" customFormat="1" x14ac:dyDescent="0.2">
      <c r="A136" s="213">
        <v>6632</v>
      </c>
      <c r="B136" s="214" t="s">
        <v>1683</v>
      </c>
      <c r="C136" s="215">
        <v>125</v>
      </c>
      <c r="D136" s="216">
        <v>360177</v>
      </c>
      <c r="E136" s="216">
        <v>72700</v>
      </c>
      <c r="F136" s="222">
        <f t="shared" si="1"/>
        <v>20.184520388586723</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87375679</v>
      </c>
      <c r="E139" s="223">
        <f>E140+E144</f>
        <v>85513599</v>
      </c>
      <c r="F139" s="224">
        <f t="shared" si="1"/>
        <v>97.868880652704277</v>
      </c>
    </row>
    <row r="140" spans="1:6" s="7" customFormat="1" ht="24" x14ac:dyDescent="0.2">
      <c r="A140" s="213">
        <v>671</v>
      </c>
      <c r="B140" s="214" t="s">
        <v>536</v>
      </c>
      <c r="C140" s="215">
        <v>129</v>
      </c>
      <c r="D140" s="223">
        <f>SUM(D141:D143)</f>
        <v>87375679</v>
      </c>
      <c r="E140" s="223">
        <f>SUM(E141:E143)</f>
        <v>85513599</v>
      </c>
      <c r="F140" s="224">
        <f t="shared" ref="F140:F203" si="2">IF(D140&lt;&gt;0,IF(E140/D140&gt;=100,"&gt;&gt;100",E140/D140*100),"-")</f>
        <v>97.868880652704277</v>
      </c>
    </row>
    <row r="141" spans="1:6" s="7" customFormat="1" x14ac:dyDescent="0.2">
      <c r="A141" s="213">
        <v>6711</v>
      </c>
      <c r="B141" s="214" t="s">
        <v>3067</v>
      </c>
      <c r="C141" s="215">
        <v>130</v>
      </c>
      <c r="D141" s="216">
        <v>86475679</v>
      </c>
      <c r="E141" s="216">
        <v>84979115</v>
      </c>
      <c r="F141" s="222">
        <f t="shared" si="2"/>
        <v>98.269381614222411</v>
      </c>
    </row>
    <row r="142" spans="1:6" s="7" customFormat="1" x14ac:dyDescent="0.2">
      <c r="A142" s="213">
        <v>6712</v>
      </c>
      <c r="B142" s="355" t="s">
        <v>3883</v>
      </c>
      <c r="C142" s="215">
        <v>131</v>
      </c>
      <c r="D142" s="216">
        <v>900000</v>
      </c>
      <c r="E142" s="216">
        <v>534484</v>
      </c>
      <c r="F142" s="222">
        <f t="shared" si="2"/>
        <v>59.387111111111111</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84948085</v>
      </c>
      <c r="E157" s="223">
        <f>E158+E169+E202+E221+E230+E258+E269</f>
        <v>85743518</v>
      </c>
      <c r="F157" s="224">
        <f t="shared" si="2"/>
        <v>100.93637543447859</v>
      </c>
    </row>
    <row r="158" spans="1:6" s="7" customFormat="1" x14ac:dyDescent="0.2">
      <c r="A158" s="213">
        <v>31</v>
      </c>
      <c r="B158" s="214" t="s">
        <v>2803</v>
      </c>
      <c r="C158" s="215">
        <v>147</v>
      </c>
      <c r="D158" s="223">
        <f>D159+D164+D165</f>
        <v>76059596</v>
      </c>
      <c r="E158" s="223">
        <f>E159+E164+E165</f>
        <v>76873312</v>
      </c>
      <c r="F158" s="224">
        <f t="shared" si="2"/>
        <v>101.06984002386761</v>
      </c>
    </row>
    <row r="159" spans="1:6" s="7" customFormat="1" x14ac:dyDescent="0.2">
      <c r="A159" s="213">
        <v>311</v>
      </c>
      <c r="B159" s="214" t="s">
        <v>2804</v>
      </c>
      <c r="C159" s="215">
        <v>148</v>
      </c>
      <c r="D159" s="223">
        <f>SUM(D160:D163)</f>
        <v>57506529</v>
      </c>
      <c r="E159" s="223">
        <f>SUM(E160:E163)</f>
        <v>55600877</v>
      </c>
      <c r="F159" s="224">
        <f t="shared" si="2"/>
        <v>96.686198883608498</v>
      </c>
    </row>
    <row r="160" spans="1:6" s="7" customFormat="1" x14ac:dyDescent="0.2">
      <c r="A160" s="213">
        <v>3111</v>
      </c>
      <c r="B160" s="214" t="s">
        <v>3421</v>
      </c>
      <c r="C160" s="215">
        <v>149</v>
      </c>
      <c r="D160" s="216">
        <v>55018093</v>
      </c>
      <c r="E160" s="216">
        <v>52915408</v>
      </c>
      <c r="F160" s="222">
        <f t="shared" si="2"/>
        <v>96.178193598967525</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v>306279</v>
      </c>
      <c r="F162" s="222" t="str">
        <f t="shared" si="2"/>
        <v>-</v>
      </c>
    </row>
    <row r="163" spans="1:6" s="7" customFormat="1" x14ac:dyDescent="0.2">
      <c r="A163" s="213">
        <v>3114</v>
      </c>
      <c r="B163" s="214" t="s">
        <v>3424</v>
      </c>
      <c r="C163" s="215">
        <v>152</v>
      </c>
      <c r="D163" s="216">
        <v>2488436</v>
      </c>
      <c r="E163" s="216">
        <v>2379190</v>
      </c>
      <c r="F163" s="222">
        <f t="shared" si="2"/>
        <v>95.609852935739553</v>
      </c>
    </row>
    <row r="164" spans="1:6" s="7" customFormat="1" x14ac:dyDescent="0.2">
      <c r="A164" s="213">
        <v>312</v>
      </c>
      <c r="B164" s="214" t="s">
        <v>3353</v>
      </c>
      <c r="C164" s="215">
        <v>153</v>
      </c>
      <c r="D164" s="216">
        <v>5301993</v>
      </c>
      <c r="E164" s="216">
        <v>8430722</v>
      </c>
      <c r="F164" s="222">
        <f t="shared" si="2"/>
        <v>159.01043249208365</v>
      </c>
    </row>
    <row r="165" spans="1:6" s="7" customFormat="1" x14ac:dyDescent="0.2">
      <c r="A165" s="213">
        <v>313</v>
      </c>
      <c r="B165" s="214" t="s">
        <v>2807</v>
      </c>
      <c r="C165" s="215">
        <v>154</v>
      </c>
      <c r="D165" s="223">
        <f>SUM(D166:D168)</f>
        <v>13251074</v>
      </c>
      <c r="E165" s="223">
        <f>SUM(E166:E168)</f>
        <v>12841713</v>
      </c>
      <c r="F165" s="224">
        <f t="shared" si="2"/>
        <v>96.910733424324704</v>
      </c>
    </row>
    <row r="166" spans="1:6" s="7" customFormat="1" x14ac:dyDescent="0.2">
      <c r="A166" s="213">
        <v>3131</v>
      </c>
      <c r="B166" s="214" t="s">
        <v>2527</v>
      </c>
      <c r="C166" s="215">
        <v>155</v>
      </c>
      <c r="D166" s="216">
        <v>4063037</v>
      </c>
      <c r="E166" s="216">
        <v>3973616</v>
      </c>
      <c r="F166" s="222">
        <f t="shared" si="2"/>
        <v>97.79915860968039</v>
      </c>
    </row>
    <row r="167" spans="1:6" s="7" customFormat="1" x14ac:dyDescent="0.2">
      <c r="A167" s="213">
        <v>3132</v>
      </c>
      <c r="B167" s="214" t="s">
        <v>1577</v>
      </c>
      <c r="C167" s="215">
        <v>156</v>
      </c>
      <c r="D167" s="216">
        <v>9188037</v>
      </c>
      <c r="E167" s="216">
        <v>8868097</v>
      </c>
      <c r="F167" s="222">
        <f t="shared" si="2"/>
        <v>96.51786339127716</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8869802</v>
      </c>
      <c r="E169" s="223">
        <f>E170+E175+E183+E193+E194</f>
        <v>8852177</v>
      </c>
      <c r="F169" s="224">
        <f t="shared" si="2"/>
        <v>99.801292069428385</v>
      </c>
    </row>
    <row r="170" spans="1:6" s="7" customFormat="1" x14ac:dyDescent="0.2">
      <c r="A170" s="213">
        <v>321</v>
      </c>
      <c r="B170" s="214" t="s">
        <v>2806</v>
      </c>
      <c r="C170" s="215">
        <v>159</v>
      </c>
      <c r="D170" s="223">
        <f>SUM(D171:D174)</f>
        <v>1573583</v>
      </c>
      <c r="E170" s="223">
        <f>SUM(E171:E174)</f>
        <v>1497614</v>
      </c>
      <c r="F170" s="224">
        <f t="shared" si="2"/>
        <v>95.172227966367203</v>
      </c>
    </row>
    <row r="171" spans="1:6" s="7" customFormat="1" x14ac:dyDescent="0.2">
      <c r="A171" s="213">
        <v>3211</v>
      </c>
      <c r="B171" s="214" t="s">
        <v>27</v>
      </c>
      <c r="C171" s="215">
        <v>160</v>
      </c>
      <c r="D171" s="216">
        <v>25000</v>
      </c>
      <c r="E171" s="216">
        <v>61302</v>
      </c>
      <c r="F171" s="222">
        <f t="shared" si="2"/>
        <v>245.208</v>
      </c>
    </row>
    <row r="172" spans="1:6" s="7" customFormat="1" x14ac:dyDescent="0.2">
      <c r="A172" s="213">
        <v>3212</v>
      </c>
      <c r="B172" s="214" t="s">
        <v>2767</v>
      </c>
      <c r="C172" s="215">
        <v>161</v>
      </c>
      <c r="D172" s="216">
        <v>1499821</v>
      </c>
      <c r="E172" s="216">
        <v>1400600</v>
      </c>
      <c r="F172" s="222">
        <f t="shared" si="2"/>
        <v>93.384477214280906</v>
      </c>
    </row>
    <row r="173" spans="1:6" s="7" customFormat="1" x14ac:dyDescent="0.2">
      <c r="A173" s="213">
        <v>3213</v>
      </c>
      <c r="B173" s="214" t="s">
        <v>1579</v>
      </c>
      <c r="C173" s="215">
        <v>162</v>
      </c>
      <c r="D173" s="216">
        <v>48762</v>
      </c>
      <c r="E173" s="216">
        <v>35712</v>
      </c>
      <c r="F173" s="222">
        <f t="shared" si="2"/>
        <v>73.237356958287194</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4433626</v>
      </c>
      <c r="E175" s="223">
        <f>SUM(E176:E182)</f>
        <v>4515815</v>
      </c>
      <c r="F175" s="224">
        <f t="shared" si="2"/>
        <v>101.8537648416894</v>
      </c>
    </row>
    <row r="176" spans="1:6" s="7" customFormat="1" x14ac:dyDescent="0.2">
      <c r="A176" s="213">
        <v>3221</v>
      </c>
      <c r="B176" s="214" t="s">
        <v>1580</v>
      </c>
      <c r="C176" s="215">
        <v>165</v>
      </c>
      <c r="D176" s="216">
        <v>353340</v>
      </c>
      <c r="E176" s="216">
        <v>185960</v>
      </c>
      <c r="F176" s="222">
        <f t="shared" si="2"/>
        <v>52.629195675553284</v>
      </c>
    </row>
    <row r="177" spans="1:6" s="7" customFormat="1" x14ac:dyDescent="0.2">
      <c r="A177" s="213">
        <v>3222</v>
      </c>
      <c r="B177" s="214" t="s">
        <v>1581</v>
      </c>
      <c r="C177" s="215">
        <v>166</v>
      </c>
      <c r="D177" s="216">
        <v>227741</v>
      </c>
      <c r="E177" s="216">
        <v>164990</v>
      </c>
      <c r="F177" s="222">
        <f t="shared" si="2"/>
        <v>72.446331578415837</v>
      </c>
    </row>
    <row r="178" spans="1:6" s="7" customFormat="1" x14ac:dyDescent="0.2">
      <c r="A178" s="213">
        <v>3223</v>
      </c>
      <c r="B178" s="214" t="s">
        <v>1582</v>
      </c>
      <c r="C178" s="215">
        <v>167</v>
      </c>
      <c r="D178" s="216">
        <v>1411631</v>
      </c>
      <c r="E178" s="216">
        <v>1495024</v>
      </c>
      <c r="F178" s="222">
        <f t="shared" si="2"/>
        <v>105.90756366217518</v>
      </c>
    </row>
    <row r="179" spans="1:6" s="7" customFormat="1" x14ac:dyDescent="0.2">
      <c r="A179" s="213">
        <v>3224</v>
      </c>
      <c r="B179" s="214" t="s">
        <v>2563</v>
      </c>
      <c r="C179" s="215">
        <v>168</v>
      </c>
      <c r="D179" s="216">
        <v>683744</v>
      </c>
      <c r="E179" s="216">
        <v>750308</v>
      </c>
      <c r="F179" s="222">
        <f t="shared" si="2"/>
        <v>109.73522253942996</v>
      </c>
    </row>
    <row r="180" spans="1:6" s="7" customFormat="1" x14ac:dyDescent="0.2">
      <c r="A180" s="213">
        <v>3225</v>
      </c>
      <c r="B180" s="214" t="s">
        <v>225</v>
      </c>
      <c r="C180" s="215">
        <v>169</v>
      </c>
      <c r="D180" s="216">
        <v>517558</v>
      </c>
      <c r="E180" s="216">
        <v>483296</v>
      </c>
      <c r="F180" s="222">
        <f t="shared" si="2"/>
        <v>93.380065615834368</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1239612</v>
      </c>
      <c r="E182" s="216">
        <v>1436237</v>
      </c>
      <c r="F182" s="222">
        <f t="shared" si="2"/>
        <v>115.86181805274553</v>
      </c>
    </row>
    <row r="183" spans="1:6" s="7" customFormat="1" x14ac:dyDescent="0.2">
      <c r="A183" s="213">
        <v>323</v>
      </c>
      <c r="B183" s="214" t="s">
        <v>2809</v>
      </c>
      <c r="C183" s="215">
        <v>172</v>
      </c>
      <c r="D183" s="223">
        <f>SUM(D184:D192)</f>
        <v>2508866</v>
      </c>
      <c r="E183" s="223">
        <f>SUM(E184:E192)</f>
        <v>2536879</v>
      </c>
      <c r="F183" s="224">
        <f t="shared" si="2"/>
        <v>101.11656023079749</v>
      </c>
    </row>
    <row r="184" spans="1:6" s="7" customFormat="1" x14ac:dyDescent="0.2">
      <c r="A184" s="213">
        <v>3231</v>
      </c>
      <c r="B184" s="214" t="s">
        <v>2303</v>
      </c>
      <c r="C184" s="215">
        <v>173</v>
      </c>
      <c r="D184" s="216">
        <v>194082</v>
      </c>
      <c r="E184" s="216">
        <v>259717</v>
      </c>
      <c r="F184" s="222">
        <f t="shared" si="2"/>
        <v>133.81817994455952</v>
      </c>
    </row>
    <row r="185" spans="1:6" s="7" customFormat="1" x14ac:dyDescent="0.2">
      <c r="A185" s="213">
        <v>3232</v>
      </c>
      <c r="B185" s="214" t="s">
        <v>2501</v>
      </c>
      <c r="C185" s="215">
        <v>174</v>
      </c>
      <c r="D185" s="216">
        <v>1609442</v>
      </c>
      <c r="E185" s="216">
        <v>1301076</v>
      </c>
      <c r="F185" s="222">
        <f t="shared" si="2"/>
        <v>80.84019181803383</v>
      </c>
    </row>
    <row r="186" spans="1:6" s="7" customFormat="1" x14ac:dyDescent="0.2">
      <c r="A186" s="213">
        <v>3233</v>
      </c>
      <c r="B186" s="214" t="s">
        <v>2502</v>
      </c>
      <c r="C186" s="215">
        <v>175</v>
      </c>
      <c r="D186" s="216">
        <v>48544</v>
      </c>
      <c r="E186" s="216">
        <v>15938</v>
      </c>
      <c r="F186" s="222">
        <f t="shared" si="2"/>
        <v>32.832069874752804</v>
      </c>
    </row>
    <row r="187" spans="1:6" s="7" customFormat="1" x14ac:dyDescent="0.2">
      <c r="A187" s="213">
        <v>3234</v>
      </c>
      <c r="B187" s="214" t="s">
        <v>2503</v>
      </c>
      <c r="C187" s="215">
        <v>176</v>
      </c>
      <c r="D187" s="216">
        <v>200540</v>
      </c>
      <c r="E187" s="216">
        <v>217146</v>
      </c>
      <c r="F187" s="222">
        <f t="shared" si="2"/>
        <v>108.28064226588212</v>
      </c>
    </row>
    <row r="188" spans="1:6" s="7" customFormat="1" x14ac:dyDescent="0.2">
      <c r="A188" s="213">
        <v>3235</v>
      </c>
      <c r="B188" s="214" t="s">
        <v>2504</v>
      </c>
      <c r="C188" s="215">
        <v>177</v>
      </c>
      <c r="D188" s="216">
        <v>94113</v>
      </c>
      <c r="E188" s="216">
        <v>80595</v>
      </c>
      <c r="F188" s="222">
        <f t="shared" si="2"/>
        <v>85.636415798030029</v>
      </c>
    </row>
    <row r="189" spans="1:6" s="7" customFormat="1" x14ac:dyDescent="0.2">
      <c r="A189" s="213">
        <v>3236</v>
      </c>
      <c r="B189" s="214" t="s">
        <v>1147</v>
      </c>
      <c r="C189" s="215">
        <v>178</v>
      </c>
      <c r="D189" s="216">
        <v>26550</v>
      </c>
      <c r="E189" s="216">
        <v>104403</v>
      </c>
      <c r="F189" s="222">
        <f t="shared" si="2"/>
        <v>393.23163841807911</v>
      </c>
    </row>
    <row r="190" spans="1:6" s="7" customFormat="1" x14ac:dyDescent="0.2">
      <c r="A190" s="213">
        <v>3237</v>
      </c>
      <c r="B190" s="214" t="s">
        <v>1148</v>
      </c>
      <c r="C190" s="215">
        <v>179</v>
      </c>
      <c r="D190" s="216"/>
      <c r="E190" s="216"/>
      <c r="F190" s="222" t="str">
        <f t="shared" si="2"/>
        <v>-</v>
      </c>
    </row>
    <row r="191" spans="1:6" s="7" customFormat="1" x14ac:dyDescent="0.2">
      <c r="A191" s="213">
        <v>3238</v>
      </c>
      <c r="B191" s="214" t="s">
        <v>341</v>
      </c>
      <c r="C191" s="215">
        <v>180</v>
      </c>
      <c r="D191" s="216">
        <v>177225</v>
      </c>
      <c r="E191" s="216">
        <v>187300</v>
      </c>
      <c r="F191" s="222">
        <f t="shared" si="2"/>
        <v>105.684863873607</v>
      </c>
    </row>
    <row r="192" spans="1:6" s="7" customFormat="1" x14ac:dyDescent="0.2">
      <c r="A192" s="213">
        <v>3239</v>
      </c>
      <c r="B192" s="214" t="s">
        <v>342</v>
      </c>
      <c r="C192" s="215">
        <v>181</v>
      </c>
      <c r="D192" s="216">
        <v>158370</v>
      </c>
      <c r="E192" s="216">
        <v>370704</v>
      </c>
      <c r="F192" s="222">
        <f t="shared" si="2"/>
        <v>234.0746353476037</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353727</v>
      </c>
      <c r="E194" s="223">
        <f>SUM(E195:E201)</f>
        <v>301869</v>
      </c>
      <c r="F194" s="224">
        <f t="shared" si="2"/>
        <v>85.339541510826137</v>
      </c>
    </row>
    <row r="195" spans="1:6" s="7" customFormat="1" x14ac:dyDescent="0.2">
      <c r="A195" s="213">
        <v>3291</v>
      </c>
      <c r="B195" s="214" t="s">
        <v>2197</v>
      </c>
      <c r="C195" s="215">
        <v>184</v>
      </c>
      <c r="D195" s="216">
        <v>11504</v>
      </c>
      <c r="E195" s="216">
        <v>21895</v>
      </c>
      <c r="F195" s="222">
        <f t="shared" si="2"/>
        <v>190.32510431154381</v>
      </c>
    </row>
    <row r="196" spans="1:6" s="7" customFormat="1" x14ac:dyDescent="0.2">
      <c r="A196" s="213">
        <v>3292</v>
      </c>
      <c r="B196" s="214" t="s">
        <v>2198</v>
      </c>
      <c r="C196" s="215">
        <v>185</v>
      </c>
      <c r="D196" s="216">
        <v>320978</v>
      </c>
      <c r="E196" s="216">
        <v>264621</v>
      </c>
      <c r="F196" s="222">
        <f t="shared" si="2"/>
        <v>82.442098835434209</v>
      </c>
    </row>
    <row r="197" spans="1:6" s="7" customFormat="1" x14ac:dyDescent="0.2">
      <c r="A197" s="213">
        <v>3293</v>
      </c>
      <c r="B197" s="214" t="s">
        <v>2199</v>
      </c>
      <c r="C197" s="215">
        <v>186</v>
      </c>
      <c r="D197" s="216">
        <v>17197</v>
      </c>
      <c r="E197" s="216">
        <v>8375</v>
      </c>
      <c r="F197" s="222">
        <f t="shared" si="2"/>
        <v>48.700354713031338</v>
      </c>
    </row>
    <row r="198" spans="1:6" s="7" customFormat="1" x14ac:dyDescent="0.2">
      <c r="A198" s="213">
        <v>3294</v>
      </c>
      <c r="B198" s="214" t="s">
        <v>3558</v>
      </c>
      <c r="C198" s="215">
        <v>187</v>
      </c>
      <c r="D198" s="216"/>
      <c r="E198" s="216"/>
      <c r="F198" s="222" t="str">
        <f t="shared" si="2"/>
        <v>-</v>
      </c>
    </row>
    <row r="199" spans="1:6" s="7" customFormat="1" x14ac:dyDescent="0.2">
      <c r="A199" s="213">
        <v>3295</v>
      </c>
      <c r="B199" s="214" t="s">
        <v>3070</v>
      </c>
      <c r="C199" s="215">
        <v>188</v>
      </c>
      <c r="D199" s="216">
        <v>48</v>
      </c>
      <c r="E199" s="216">
        <v>1978</v>
      </c>
      <c r="F199" s="222">
        <f t="shared" si="2"/>
        <v>4120.8333333333339</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v>4000</v>
      </c>
      <c r="E201" s="216">
        <v>5000</v>
      </c>
      <c r="F201" s="222">
        <f t="shared" si="2"/>
        <v>125</v>
      </c>
    </row>
    <row r="202" spans="1:6" s="7" customFormat="1" x14ac:dyDescent="0.2">
      <c r="A202" s="213">
        <v>34</v>
      </c>
      <c r="B202" s="214" t="s">
        <v>2970</v>
      </c>
      <c r="C202" s="215">
        <v>191</v>
      </c>
      <c r="D202" s="223">
        <f>D203+D208+D216</f>
        <v>18687</v>
      </c>
      <c r="E202" s="223">
        <f>E203+E208+E216</f>
        <v>18029</v>
      </c>
      <c r="F202" s="224">
        <f t="shared" si="2"/>
        <v>96.478835554128537</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18687</v>
      </c>
      <c r="E216" s="223">
        <f>SUM(E217:E220)</f>
        <v>18029</v>
      </c>
      <c r="F216" s="224">
        <f t="shared" si="3"/>
        <v>96.478835554128537</v>
      </c>
    </row>
    <row r="217" spans="1:6" s="7" customFormat="1" x14ac:dyDescent="0.2">
      <c r="A217" s="213">
        <v>3431</v>
      </c>
      <c r="B217" s="214" t="s">
        <v>3072</v>
      </c>
      <c r="C217" s="215">
        <v>206</v>
      </c>
      <c r="D217" s="216">
        <v>15725</v>
      </c>
      <c r="E217" s="216">
        <v>18010</v>
      </c>
      <c r="F217" s="222">
        <f t="shared" si="3"/>
        <v>114.53100158982512</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v>39</v>
      </c>
      <c r="E219" s="216">
        <v>19</v>
      </c>
      <c r="F219" s="222">
        <f t="shared" si="3"/>
        <v>48.717948717948715</v>
      </c>
    </row>
    <row r="220" spans="1:6" s="7" customFormat="1" x14ac:dyDescent="0.2">
      <c r="A220" s="213">
        <v>3434</v>
      </c>
      <c r="B220" s="214" t="s">
        <v>236</v>
      </c>
      <c r="C220" s="215">
        <v>209</v>
      </c>
      <c r="D220" s="216">
        <v>2923</v>
      </c>
      <c r="E220" s="216"/>
      <c r="F220" s="222">
        <f t="shared" si="3"/>
        <v>0</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0</v>
      </c>
      <c r="E258" s="223">
        <f>E259+E265</f>
        <v>0</v>
      </c>
      <c r="F258" s="224" t="str">
        <f t="shared" si="3"/>
        <v>-</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0</v>
      </c>
      <c r="E265" s="223">
        <f>SUM(E266:E268)</f>
        <v>0</v>
      </c>
      <c r="F265" s="224" t="str">
        <f t="shared" si="3"/>
        <v>-</v>
      </c>
    </row>
    <row r="266" spans="1:6" s="7" customFormat="1" x14ac:dyDescent="0.2">
      <c r="A266" s="213">
        <v>3721</v>
      </c>
      <c r="B266" s="214" t="s">
        <v>1250</v>
      </c>
      <c r="C266" s="215">
        <v>255</v>
      </c>
      <c r="D266" s="216"/>
      <c r="E266" s="216"/>
      <c r="F266" s="222" t="str">
        <f t="shared" si="3"/>
        <v>-</v>
      </c>
    </row>
    <row r="267" spans="1:6" s="7" customFormat="1" x14ac:dyDescent="0.2">
      <c r="A267" s="213">
        <v>3722</v>
      </c>
      <c r="B267" s="214" t="s">
        <v>1249</v>
      </c>
      <c r="C267" s="215">
        <v>256</v>
      </c>
      <c r="D267" s="216"/>
      <c r="E267" s="216"/>
      <c r="F267" s="222" t="str">
        <f t="shared" si="3"/>
        <v>-</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0</v>
      </c>
      <c r="F269" s="224" t="str">
        <f t="shared" si="3"/>
        <v>-</v>
      </c>
    </row>
    <row r="270" spans="1:6" s="7" customFormat="1" x14ac:dyDescent="0.2">
      <c r="A270" s="213">
        <v>381</v>
      </c>
      <c r="B270" s="214" t="s">
        <v>1527</v>
      </c>
      <c r="C270" s="215">
        <v>259</v>
      </c>
      <c r="D270" s="223">
        <f>SUM(D271:D273)</f>
        <v>0</v>
      </c>
      <c r="E270" s="223">
        <f>SUM(E271:E273)</f>
        <v>0</v>
      </c>
      <c r="F270" s="224" t="str">
        <f t="shared" si="3"/>
        <v>-</v>
      </c>
    </row>
    <row r="271" spans="1:6" s="7" customFormat="1" x14ac:dyDescent="0.2">
      <c r="A271" s="213">
        <v>3811</v>
      </c>
      <c r="B271" s="214" t="s">
        <v>171</v>
      </c>
      <c r="C271" s="215">
        <v>260</v>
      </c>
      <c r="D271" s="216"/>
      <c r="E271" s="216"/>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84948085</v>
      </c>
      <c r="E295" s="223">
        <f>E157-E293+E294</f>
        <v>85743518</v>
      </c>
      <c r="F295" s="224">
        <f t="shared" si="4"/>
        <v>100.93637543447859</v>
      </c>
    </row>
    <row r="296" spans="1:6" s="7" customFormat="1" x14ac:dyDescent="0.2">
      <c r="A296" s="213" t="s">
        <v>631</v>
      </c>
      <c r="B296" s="214" t="s">
        <v>2870</v>
      </c>
      <c r="C296" s="215">
        <v>285</v>
      </c>
      <c r="D296" s="223">
        <f>IF(D12&gt;=D295,D12-D295,0)</f>
        <v>3819223</v>
      </c>
      <c r="E296" s="223">
        <f>IF(E12&gt;=E295,E12-E295,0)</f>
        <v>903191</v>
      </c>
      <c r="F296" s="224">
        <f t="shared" si="4"/>
        <v>23.648553645597548</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c r="E298" s="216">
        <v>1634256</v>
      </c>
      <c r="F298" s="222" t="str">
        <f t="shared" si="4"/>
        <v>-</v>
      </c>
    </row>
    <row r="299" spans="1:6" s="7" customFormat="1" x14ac:dyDescent="0.2">
      <c r="A299" s="213">
        <v>92221</v>
      </c>
      <c r="B299" s="214" t="s">
        <v>114</v>
      </c>
      <c r="C299" s="215">
        <v>288</v>
      </c>
      <c r="D299" s="216">
        <v>700292</v>
      </c>
      <c r="E299" s="216"/>
      <c r="F299" s="222">
        <f t="shared" si="4"/>
        <v>0</v>
      </c>
    </row>
    <row r="300" spans="1:6" s="7" customFormat="1" x14ac:dyDescent="0.2">
      <c r="A300" s="213">
        <v>96</v>
      </c>
      <c r="B300" s="214" t="s">
        <v>3879</v>
      </c>
      <c r="C300" s="215">
        <v>289</v>
      </c>
      <c r="D300" s="216"/>
      <c r="E300" s="216"/>
      <c r="F300" s="222" t="str">
        <f t="shared" si="4"/>
        <v>-</v>
      </c>
    </row>
    <row r="301" spans="1:6" s="7" customFormat="1" x14ac:dyDescent="0.2">
      <c r="A301" s="213">
        <v>9661</v>
      </c>
      <c r="B301" s="214" t="s">
        <v>1480</v>
      </c>
      <c r="C301" s="215">
        <v>290</v>
      </c>
      <c r="D301" s="216">
        <v>73373</v>
      </c>
      <c r="E301" s="216">
        <v>123408</v>
      </c>
      <c r="F301" s="222">
        <f t="shared" si="4"/>
        <v>168.19265942512914</v>
      </c>
    </row>
    <row r="302" spans="1:6" s="7" customFormat="1" x14ac:dyDescent="0.2">
      <c r="A302" s="218" t="s">
        <v>2203</v>
      </c>
      <c r="B302" s="219" t="s">
        <v>2204</v>
      </c>
      <c r="C302" s="220">
        <v>291</v>
      </c>
      <c r="D302" s="221"/>
      <c r="E302" s="221"/>
      <c r="F302" s="225" t="str">
        <f t="shared" si="4"/>
        <v>-</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1365063</v>
      </c>
      <c r="E356" s="223">
        <f>E357+E369+E402+E406+E408</f>
        <v>1087221</v>
      </c>
      <c r="F356" s="224">
        <f t="shared" si="5"/>
        <v>79.646214130776386</v>
      </c>
    </row>
    <row r="357" spans="1:6" s="7" customFormat="1" x14ac:dyDescent="0.2">
      <c r="A357" s="213">
        <v>41</v>
      </c>
      <c r="B357" s="214" t="s">
        <v>2884</v>
      </c>
      <c r="C357" s="215">
        <v>345</v>
      </c>
      <c r="D357" s="223">
        <f>D358+D362</f>
        <v>0</v>
      </c>
      <c r="E357" s="223">
        <f>E358+E362</f>
        <v>0</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1365063</v>
      </c>
      <c r="E369" s="223">
        <f>E370+E375+E384+E389+E394+E397</f>
        <v>1087221</v>
      </c>
      <c r="F369" s="224">
        <f t="shared" si="6"/>
        <v>79.646214130776386</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958149</v>
      </c>
      <c r="E375" s="223">
        <f>SUM(E376:E383)</f>
        <v>720327</v>
      </c>
      <c r="F375" s="224">
        <f t="shared" si="6"/>
        <v>75.179017042234562</v>
      </c>
    </row>
    <row r="376" spans="1:6" s="7" customFormat="1" x14ac:dyDescent="0.2">
      <c r="A376" s="213">
        <v>4221</v>
      </c>
      <c r="B376" s="214" t="s">
        <v>1420</v>
      </c>
      <c r="C376" s="215">
        <v>364</v>
      </c>
      <c r="D376" s="216">
        <v>78538</v>
      </c>
      <c r="E376" s="216">
        <v>87859</v>
      </c>
      <c r="F376" s="222">
        <f t="shared" si="6"/>
        <v>111.86814026331203</v>
      </c>
    </row>
    <row r="377" spans="1:6" s="7" customFormat="1" x14ac:dyDescent="0.2">
      <c r="A377" s="213">
        <v>4222</v>
      </c>
      <c r="B377" s="214" t="s">
        <v>1443</v>
      </c>
      <c r="C377" s="215">
        <v>365</v>
      </c>
      <c r="D377" s="216">
        <v>185114</v>
      </c>
      <c r="E377" s="216">
        <v>177223</v>
      </c>
      <c r="F377" s="222">
        <f t="shared" si="6"/>
        <v>95.737221387901499</v>
      </c>
    </row>
    <row r="378" spans="1:6" s="7" customFormat="1" x14ac:dyDescent="0.2">
      <c r="A378" s="213">
        <v>4223</v>
      </c>
      <c r="B378" s="214" t="s">
        <v>1422</v>
      </c>
      <c r="C378" s="215">
        <v>366</v>
      </c>
      <c r="D378" s="216">
        <v>387888</v>
      </c>
      <c r="E378" s="216">
        <v>186456</v>
      </c>
      <c r="F378" s="222">
        <f t="shared" si="6"/>
        <v>48.069545848286104</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v>199283</v>
      </c>
      <c r="E380" s="216">
        <v>262804</v>
      </c>
      <c r="F380" s="222">
        <f t="shared" si="6"/>
        <v>131.87477105422943</v>
      </c>
    </row>
    <row r="381" spans="1:6" s="7" customFormat="1" x14ac:dyDescent="0.2">
      <c r="A381" s="213">
        <v>4226</v>
      </c>
      <c r="B381" s="214" t="s">
        <v>1425</v>
      </c>
      <c r="C381" s="215">
        <v>369</v>
      </c>
      <c r="D381" s="216">
        <v>6875</v>
      </c>
      <c r="E381" s="216">
        <v>5985</v>
      </c>
      <c r="F381" s="222">
        <f t="shared" si="6"/>
        <v>87.054545454545448</v>
      </c>
    </row>
    <row r="382" spans="1:6" s="7" customFormat="1" x14ac:dyDescent="0.2">
      <c r="A382" s="213">
        <v>4227</v>
      </c>
      <c r="B382" s="214" t="s">
        <v>1426</v>
      </c>
      <c r="C382" s="215">
        <v>370</v>
      </c>
      <c r="D382" s="216">
        <v>100451</v>
      </c>
      <c r="E382" s="216"/>
      <c r="F382" s="222">
        <f t="shared" si="6"/>
        <v>0</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332026</v>
      </c>
      <c r="E384" s="223">
        <f>SUM(E385:E388)</f>
        <v>361306</v>
      </c>
      <c r="F384" s="224">
        <f t="shared" si="6"/>
        <v>108.81858649623825</v>
      </c>
    </row>
    <row r="385" spans="1:6" s="7" customFormat="1" x14ac:dyDescent="0.2">
      <c r="A385" s="213">
        <v>4231</v>
      </c>
      <c r="B385" s="214" t="s">
        <v>1427</v>
      </c>
      <c r="C385" s="215">
        <v>373</v>
      </c>
      <c r="D385" s="216">
        <v>235901</v>
      </c>
      <c r="E385" s="216">
        <v>323306</v>
      </c>
      <c r="F385" s="222">
        <f t="shared" si="6"/>
        <v>137.05155976447747</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v>96125</v>
      </c>
      <c r="E387" s="216">
        <v>38000</v>
      </c>
      <c r="F387" s="222">
        <f t="shared" si="6"/>
        <v>39.531859557867364</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74888</v>
      </c>
      <c r="E397" s="223">
        <f>SUM(E398:E401)</f>
        <v>5588</v>
      </c>
      <c r="F397" s="224">
        <f t="shared" si="6"/>
        <v>7.4618096357226795</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74888</v>
      </c>
      <c r="E399" s="216">
        <v>5588</v>
      </c>
      <c r="F399" s="222">
        <f t="shared" si="6"/>
        <v>7.4618096357226795</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0</v>
      </c>
      <c r="F408" s="224" t="str">
        <f t="shared" si="6"/>
        <v>-</v>
      </c>
    </row>
    <row r="409" spans="1:6" s="7" customFormat="1" x14ac:dyDescent="0.2">
      <c r="A409" s="213">
        <v>451</v>
      </c>
      <c r="B409" s="214" t="s">
        <v>1017</v>
      </c>
      <c r="C409" s="215">
        <v>397</v>
      </c>
      <c r="D409" s="216"/>
      <c r="E409" s="216"/>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1365063</v>
      </c>
      <c r="E414" s="223">
        <f>IF(E356&gt;=E304, E356-E304, 0)</f>
        <v>1087221</v>
      </c>
      <c r="F414" s="224">
        <f t="shared" si="6"/>
        <v>79.646214130776386</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v>6581294</v>
      </c>
      <c r="E416" s="216">
        <v>6461682</v>
      </c>
      <c r="F416" s="222">
        <f t="shared" si="6"/>
        <v>98.182545864080822</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88767308</v>
      </c>
      <c r="E418" s="223">
        <f>E12+E304</f>
        <v>86646709</v>
      </c>
      <c r="F418" s="224">
        <f t="shared" si="6"/>
        <v>97.611058566741718</v>
      </c>
    </row>
    <row r="419" spans="1:6" s="7" customFormat="1" x14ac:dyDescent="0.2">
      <c r="A419" s="213" t="s">
        <v>631</v>
      </c>
      <c r="B419" s="214" t="s">
        <v>3505</v>
      </c>
      <c r="C419" s="215">
        <v>407</v>
      </c>
      <c r="D419" s="223">
        <f>D295+D356</f>
        <v>86313148</v>
      </c>
      <c r="E419" s="223">
        <f>E295+E356</f>
        <v>86830739</v>
      </c>
      <c r="F419" s="224">
        <f t="shared" si="6"/>
        <v>100.59966646101242</v>
      </c>
    </row>
    <row r="420" spans="1:6" s="7" customFormat="1" x14ac:dyDescent="0.2">
      <c r="A420" s="213" t="s">
        <v>631</v>
      </c>
      <c r="B420" s="214" t="s">
        <v>3506</v>
      </c>
      <c r="C420" s="215">
        <v>408</v>
      </c>
      <c r="D420" s="223">
        <f>IF(D418&gt;=D419,D418-D419,0)</f>
        <v>2454160</v>
      </c>
      <c r="E420" s="223">
        <f>IF(E418&gt;=E419,E418-E419,0)</f>
        <v>0</v>
      </c>
      <c r="F420" s="224">
        <f t="shared" si="6"/>
        <v>0</v>
      </c>
    </row>
    <row r="421" spans="1:6" s="7" customFormat="1" x14ac:dyDescent="0.2">
      <c r="A421" s="213" t="s">
        <v>631</v>
      </c>
      <c r="B421" s="214" t="s">
        <v>3507</v>
      </c>
      <c r="C421" s="215">
        <v>409</v>
      </c>
      <c r="D421" s="223">
        <f>IF(D419&gt;=D418,D419-D418,0)</f>
        <v>0</v>
      </c>
      <c r="E421" s="223">
        <f>IF(E419&gt;=E418,E419-E418,0)</f>
        <v>184030</v>
      </c>
      <c r="F421" s="224" t="str">
        <f t="shared" si="6"/>
        <v>-</v>
      </c>
    </row>
    <row r="422" spans="1:6" s="7" customFormat="1" x14ac:dyDescent="0.2">
      <c r="A422" s="226" t="s">
        <v>3304</v>
      </c>
      <c r="B422" s="214" t="s">
        <v>3508</v>
      </c>
      <c r="C422" s="215">
        <v>410</v>
      </c>
      <c r="D422" s="223">
        <f>IF(D298-D299+D415-D416&gt;=0,D298-D299+D415-D416,0)</f>
        <v>0</v>
      </c>
      <c r="E422" s="223">
        <f>IF(E298-E299+E415-E416&gt;=0,E298-E299+E415-E416,0)</f>
        <v>0</v>
      </c>
      <c r="F422" s="224" t="str">
        <f t="shared" si="6"/>
        <v>-</v>
      </c>
    </row>
    <row r="423" spans="1:6" s="7" customFormat="1" x14ac:dyDescent="0.2">
      <c r="A423" s="226" t="s">
        <v>3304</v>
      </c>
      <c r="B423" s="214" t="s">
        <v>3509</v>
      </c>
      <c r="C423" s="215">
        <v>411</v>
      </c>
      <c r="D423" s="223">
        <f>IF(D299-D298+D416-D415&gt;=0,D299-D298+D416-D415,0)</f>
        <v>7281586</v>
      </c>
      <c r="E423" s="223">
        <f>IF(E299-E298+E416-E415&gt;=0,E299-E298+E416-E415,0)</f>
        <v>4827426</v>
      </c>
      <c r="F423" s="224">
        <f t="shared" si="6"/>
        <v>66.296353569126282</v>
      </c>
    </row>
    <row r="424" spans="1:6" s="7" customFormat="1" x14ac:dyDescent="0.2">
      <c r="A424" s="218" t="s">
        <v>3305</v>
      </c>
      <c r="B424" s="219" t="s">
        <v>3510</v>
      </c>
      <c r="C424" s="220">
        <v>412</v>
      </c>
      <c r="D424" s="227">
        <f>D300+D417</f>
        <v>0</v>
      </c>
      <c r="E424" s="227">
        <f>E300+E417</f>
        <v>0</v>
      </c>
      <c r="F424" s="228" t="str">
        <f t="shared" si="6"/>
        <v>-</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0</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88767308</v>
      </c>
      <c r="E645" s="223">
        <f>E418+E426</f>
        <v>86646709</v>
      </c>
      <c r="F645" s="222">
        <f t="shared" si="10"/>
        <v>97.611058566741718</v>
      </c>
    </row>
    <row r="646" spans="1:6" s="7" customFormat="1" x14ac:dyDescent="0.2">
      <c r="A646" s="213" t="s">
        <v>631</v>
      </c>
      <c r="B646" s="214" t="s">
        <v>4052</v>
      </c>
      <c r="C646" s="215">
        <v>633</v>
      </c>
      <c r="D646" s="223">
        <f>D419+D534</f>
        <v>86313148</v>
      </c>
      <c r="E646" s="223">
        <f>E419+E534</f>
        <v>86830739</v>
      </c>
      <c r="F646" s="222">
        <f t="shared" si="10"/>
        <v>100.59966646101242</v>
      </c>
    </row>
    <row r="647" spans="1:6" s="7" customFormat="1" x14ac:dyDescent="0.2">
      <c r="A647" s="213" t="s">
        <v>631</v>
      </c>
      <c r="B647" s="214" t="s">
        <v>4053</v>
      </c>
      <c r="C647" s="215">
        <v>634</v>
      </c>
      <c r="D647" s="223">
        <f>IF(D645&gt;=D646,D645-D646,0)</f>
        <v>2454160</v>
      </c>
      <c r="E647" s="223">
        <f>IF(E645&gt;=E646,E645-E646,0)</f>
        <v>0</v>
      </c>
      <c r="F647" s="222">
        <f t="shared" si="10"/>
        <v>0</v>
      </c>
    </row>
    <row r="648" spans="1:6" s="7" customFormat="1" x14ac:dyDescent="0.2">
      <c r="A648" s="213" t="s">
        <v>631</v>
      </c>
      <c r="B648" s="214" t="s">
        <v>4054</v>
      </c>
      <c r="C648" s="215">
        <v>635</v>
      </c>
      <c r="D648" s="223">
        <f>IF(D646&gt;=D645,D646-D645,0)</f>
        <v>0</v>
      </c>
      <c r="E648" s="223">
        <f>IF(E646&gt;=E645,E646-E645,0)</f>
        <v>184030</v>
      </c>
      <c r="F648" s="222" t="str">
        <f t="shared" si="10"/>
        <v>-</v>
      </c>
    </row>
    <row r="649" spans="1:6" s="7" customFormat="1" x14ac:dyDescent="0.2">
      <c r="A649" s="226" t="s">
        <v>2694</v>
      </c>
      <c r="B649" s="214" t="s">
        <v>4055</v>
      </c>
      <c r="C649" s="215">
        <v>636</v>
      </c>
      <c r="D649" s="223">
        <f>IF(D422-D423+D643-D644&gt;=0,D422-D423+D643-D644,0)</f>
        <v>0</v>
      </c>
      <c r="E649" s="223">
        <f>IF(E422-E423+E643-E644&gt;=0,E422-E423+E643-E644,0)</f>
        <v>0</v>
      </c>
      <c r="F649" s="222" t="str">
        <f t="shared" si="10"/>
        <v>-</v>
      </c>
    </row>
    <row r="650" spans="1:6" s="7" customFormat="1" x14ac:dyDescent="0.2">
      <c r="A650" s="226" t="s">
        <v>2695</v>
      </c>
      <c r="B650" s="214" t="s">
        <v>4056</v>
      </c>
      <c r="C650" s="215">
        <v>637</v>
      </c>
      <c r="D650" s="223">
        <f>IF(D423-D422+D644-D643&gt;=0,D423-D422+D644-D643,0)</f>
        <v>7281586</v>
      </c>
      <c r="E650" s="223">
        <f>IF(E423-E422+E644-E643&gt;=0,E423-E422+E644-E643,0)</f>
        <v>4827426</v>
      </c>
      <c r="F650" s="222">
        <f t="shared" si="10"/>
        <v>66.296353569126282</v>
      </c>
    </row>
    <row r="651" spans="1:6" s="7" customFormat="1" x14ac:dyDescent="0.2">
      <c r="A651" s="213" t="s">
        <v>631</v>
      </c>
      <c r="B651" s="214" t="s">
        <v>4057</v>
      </c>
      <c r="C651" s="215">
        <v>638</v>
      </c>
      <c r="D651" s="223">
        <f>IF(D647+D649-D648-D650&gt;=0,D647+D649-D648-D650,0)</f>
        <v>0</v>
      </c>
      <c r="E651" s="223">
        <f>IF(E647+E649-E648-E650&gt;=0,E647+E649-E648-E650,0)</f>
        <v>0</v>
      </c>
      <c r="F651" s="222" t="str">
        <f t="shared" si="10"/>
        <v>-</v>
      </c>
    </row>
    <row r="652" spans="1:6" s="7" customFormat="1" x14ac:dyDescent="0.2">
      <c r="A652" s="213" t="s">
        <v>631</v>
      </c>
      <c r="B652" s="214" t="s">
        <v>4058</v>
      </c>
      <c r="C652" s="215">
        <v>639</v>
      </c>
      <c r="D652" s="223">
        <f>IF(D648+D650-D647-D649&gt;=0,D648+D650-D647-D649,0)</f>
        <v>4827426</v>
      </c>
      <c r="E652" s="223">
        <f>IF(E648+E650-E647-E649&gt;=0,E648+E650-E647-E649,0)</f>
        <v>5011456</v>
      </c>
      <c r="F652" s="222">
        <f t="shared" si="10"/>
        <v>103.81217650980045</v>
      </c>
    </row>
    <row r="653" spans="1:6" s="7" customFormat="1" ht="24" x14ac:dyDescent="0.2">
      <c r="A653" s="267" t="s">
        <v>4222</v>
      </c>
      <c r="B653" s="268" t="s">
        <v>1749</v>
      </c>
      <c r="C653" s="269">
        <v>640</v>
      </c>
      <c r="D653" s="270">
        <v>974</v>
      </c>
      <c r="E653" s="270">
        <v>974</v>
      </c>
      <c r="F653" s="271">
        <f t="shared" si="10"/>
        <v>100</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v>214664</v>
      </c>
      <c r="E655" s="275">
        <v>1696738</v>
      </c>
      <c r="F655" s="276">
        <f t="shared" ref="F655:F716" si="11">IF(D655&lt;&gt;0,IF(E655/D655&gt;=100,"&gt;&gt;100",E655/D655*100),"-")</f>
        <v>790.41571944993109</v>
      </c>
    </row>
    <row r="656" spans="1:6" s="7" customFormat="1" x14ac:dyDescent="0.2">
      <c r="A656" s="213" t="s">
        <v>107</v>
      </c>
      <c r="B656" s="214" t="s">
        <v>2703</v>
      </c>
      <c r="C656" s="215">
        <v>642</v>
      </c>
      <c r="D656" s="216">
        <v>89491051</v>
      </c>
      <c r="E656" s="216">
        <v>88272460</v>
      </c>
      <c r="F656" s="222">
        <f t="shared" si="11"/>
        <v>98.638309656235919</v>
      </c>
    </row>
    <row r="657" spans="1:6" s="7" customFormat="1" x14ac:dyDescent="0.2">
      <c r="A657" s="213" t="s">
        <v>108</v>
      </c>
      <c r="B657" s="214" t="s">
        <v>3071</v>
      </c>
      <c r="C657" s="215">
        <v>643</v>
      </c>
      <c r="D657" s="216">
        <v>88008977</v>
      </c>
      <c r="E657" s="216">
        <v>84897568</v>
      </c>
      <c r="F657" s="222">
        <f t="shared" si="11"/>
        <v>96.464668598522636</v>
      </c>
    </row>
    <row r="658" spans="1:6" s="7" customFormat="1" x14ac:dyDescent="0.2">
      <c r="A658" s="213">
        <v>11</v>
      </c>
      <c r="B658" s="214" t="s">
        <v>4059</v>
      </c>
      <c r="C658" s="215">
        <v>644</v>
      </c>
      <c r="D658" s="223">
        <f>+D655+D656-D657</f>
        <v>1696738</v>
      </c>
      <c r="E658" s="223">
        <f>+E655+E656-E657</f>
        <v>5071630</v>
      </c>
      <c r="F658" s="224">
        <f t="shared" si="11"/>
        <v>298.90472188399156</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v>344</v>
      </c>
      <c r="E660" s="216">
        <v>330</v>
      </c>
      <c r="F660" s="222">
        <f t="shared" si="11"/>
        <v>95.930232558139537</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v>337</v>
      </c>
      <c r="E662" s="216">
        <v>321</v>
      </c>
      <c r="F662" s="222">
        <f t="shared" si="11"/>
        <v>95.252225519287833</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c r="F681" s="222" t="str">
        <f t="shared" si="11"/>
        <v>-</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c r="E704" s="216"/>
      <c r="F704" s="222" t="str">
        <f t="shared" si="11"/>
        <v>-</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v>1303378</v>
      </c>
      <c r="E722" s="216">
        <v>4410222</v>
      </c>
      <c r="F722" s="222">
        <f t="shared" si="13"/>
        <v>338.36860833925385</v>
      </c>
    </row>
    <row r="723" spans="1:6" s="7" customFormat="1" x14ac:dyDescent="0.2">
      <c r="A723" s="213">
        <v>31215</v>
      </c>
      <c r="B723" s="214" t="s">
        <v>4140</v>
      </c>
      <c r="C723" s="215">
        <v>709</v>
      </c>
      <c r="D723" s="216">
        <v>1074256</v>
      </c>
      <c r="E723" s="216">
        <v>1074893</v>
      </c>
      <c r="F723" s="222">
        <f t="shared" si="13"/>
        <v>100.05929685289168</v>
      </c>
    </row>
    <row r="724" spans="1:6" s="7" customFormat="1" x14ac:dyDescent="0.2">
      <c r="A724" s="213">
        <v>32121</v>
      </c>
      <c r="B724" s="214" t="s">
        <v>4043</v>
      </c>
      <c r="C724" s="215">
        <v>710</v>
      </c>
      <c r="D724" s="216">
        <v>1499821</v>
      </c>
      <c r="E724" s="216">
        <v>1400600</v>
      </c>
      <c r="F724" s="222">
        <f t="shared" si="13"/>
        <v>93.384477214280906</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v>26550</v>
      </c>
      <c r="E726" s="216">
        <v>104403</v>
      </c>
      <c r="F726" s="222">
        <f t="shared" si="13"/>
        <v>393.23163841807911</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c r="E728" s="216"/>
      <c r="F728" s="222" t="str">
        <f t="shared" si="13"/>
        <v>-</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c r="E731" s="216"/>
      <c r="F731" s="222" t="str">
        <f t="shared" ref="F731:F781" si="14">IF(D731&lt;&gt;0,IF(E731/D731&gt;=100,"&gt;&gt;100",E731/D731*100),"-")</f>
        <v>-</v>
      </c>
    </row>
    <row r="732" spans="1:6" s="7" customFormat="1" x14ac:dyDescent="0.2">
      <c r="A732" s="213" t="s">
        <v>3027</v>
      </c>
      <c r="B732" s="214" t="s">
        <v>3028</v>
      </c>
      <c r="C732" s="215">
        <v>718</v>
      </c>
      <c r="D732" s="216">
        <v>126000</v>
      </c>
      <c r="E732" s="216">
        <v>119722</v>
      </c>
      <c r="F732" s="222">
        <f t="shared" si="14"/>
        <v>95.017460317460319</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c r="E834" s="216"/>
      <c r="F834" s="222" t="str">
        <f t="shared" si="15"/>
        <v>-</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Renata Blagaj dipl.oec</v>
      </c>
      <c r="D1002" s="174"/>
      <c r="E1002" s="174"/>
    </row>
    <row r="1003" spans="1:6" ht="15" customHeight="1" x14ac:dyDescent="0.2">
      <c r="A1003" s="172" t="str">
        <f>IF(RefStr!H27="","Telefon za kontakt: _________________","Telefon za kontakt: " &amp; RefStr!H27)</f>
        <v>Telefon za kontakt: 4896191</v>
      </c>
      <c r="C1003" s="173"/>
    </row>
    <row r="1004" spans="1:6" ht="15" customHeight="1" x14ac:dyDescent="0.2">
      <c r="A1004" s="172" t="str">
        <f>IF(RefStr!H33="","Odgovorna osoba: _____________________________","Odgovorna osoba: " &amp; RefStr!H33)</f>
        <v>Odgovorna osoba: Siniša Jembrih dipl.ing</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tabSelected="1" workbookViewId="0">
      <pane ySplit="1" topLeftCell="A2" activePane="bottomLeft" state="frozen"/>
      <selection pane="bottomLeft" activeCell="D311" sqref="D31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24703</v>
      </c>
      <c r="C4" s="448"/>
      <c r="D4" s="448"/>
      <c r="E4" s="449">
        <f>SUM(Skriveni!G984:G1298)</f>
        <v>133199980.29599999</v>
      </c>
      <c r="F4" s="450"/>
    </row>
    <row r="5" spans="1:6" ht="15" customHeight="1" x14ac:dyDescent="0.2">
      <c r="B5" s="447" t="str">
        <f>"Naziv: "&amp;IF(RefStr!B10&lt;&gt;"",RefStr!B10,"_______________________________________")</f>
        <v>Naziv: JAVNA VATROGASNA POSTROJBA GRADA ZAGREBA</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8425 Djelatnosti vatrogasne službe</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25274683</v>
      </c>
      <c r="E12" s="245">
        <f>E13+E74</f>
        <v>29234408</v>
      </c>
      <c r="F12" s="246">
        <f t="shared" ref="F12:F75" si="0">IF(D12&gt;0,IF(E12/D12&gt;=100,"&gt;&gt;100",E12/D12*100),"-")</f>
        <v>115.66676424784437</v>
      </c>
    </row>
    <row r="13" spans="1:6" s="2" customFormat="1" x14ac:dyDescent="0.2">
      <c r="A13" s="247">
        <v>0</v>
      </c>
      <c r="B13" s="232" t="s">
        <v>1036</v>
      </c>
      <c r="C13" s="248">
        <v>2</v>
      </c>
      <c r="D13" s="249">
        <f>D14+D18+D57+D58+D62+D69</f>
        <v>23299167</v>
      </c>
      <c r="E13" s="249">
        <f>E14+E18+E57+E58+E62+E69</f>
        <v>23645860</v>
      </c>
      <c r="F13" s="250">
        <f t="shared" si="0"/>
        <v>101.48800598751021</v>
      </c>
    </row>
    <row r="14" spans="1:6" s="2" customFormat="1" x14ac:dyDescent="0.2">
      <c r="A14" s="247" t="s">
        <v>3276</v>
      </c>
      <c r="B14" s="232" t="s">
        <v>982</v>
      </c>
      <c r="C14" s="248">
        <v>3</v>
      </c>
      <c r="D14" s="249">
        <f>D15+D16-D17</f>
        <v>998761</v>
      </c>
      <c r="E14" s="249">
        <f>E15+E16-E17</f>
        <v>998761</v>
      </c>
      <c r="F14" s="250">
        <f t="shared" si="0"/>
        <v>100</v>
      </c>
    </row>
    <row r="15" spans="1:6" s="2" customFormat="1" x14ac:dyDescent="0.2">
      <c r="A15" s="247" t="s">
        <v>983</v>
      </c>
      <c r="B15" s="232" t="s">
        <v>984</v>
      </c>
      <c r="C15" s="248">
        <v>4</v>
      </c>
      <c r="D15" s="234">
        <v>998761</v>
      </c>
      <c r="E15" s="234">
        <v>998761</v>
      </c>
      <c r="F15" s="235">
        <f t="shared" si="0"/>
        <v>100</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19724416</v>
      </c>
      <c r="E18" s="249">
        <f>E19+E25+E35+E41+E47+E51</f>
        <v>19287873</v>
      </c>
      <c r="F18" s="250">
        <f t="shared" si="0"/>
        <v>97.786788719118476</v>
      </c>
    </row>
    <row r="19" spans="1:6" s="2" customFormat="1" x14ac:dyDescent="0.2">
      <c r="A19" s="251" t="s">
        <v>3398</v>
      </c>
      <c r="B19" s="232" t="s">
        <v>2675</v>
      </c>
      <c r="C19" s="248">
        <v>8</v>
      </c>
      <c r="D19" s="249">
        <f>SUM(D20:D23)-D24</f>
        <v>15648597</v>
      </c>
      <c r="E19" s="249">
        <f>SUM(E20:E23)-E24</f>
        <v>15234879</v>
      </c>
      <c r="F19" s="250">
        <f t="shared" si="0"/>
        <v>97.356197491698452</v>
      </c>
    </row>
    <row r="20" spans="1:6" s="2" customFormat="1" x14ac:dyDescent="0.2">
      <c r="A20" s="247" t="s">
        <v>3399</v>
      </c>
      <c r="B20" s="232" t="s">
        <v>3418</v>
      </c>
      <c r="C20" s="248">
        <v>9</v>
      </c>
      <c r="D20" s="234"/>
      <c r="E20" s="234"/>
      <c r="F20" s="235" t="str">
        <f t="shared" si="0"/>
        <v>-</v>
      </c>
    </row>
    <row r="21" spans="1:6" s="2" customFormat="1" x14ac:dyDescent="0.2">
      <c r="A21" s="247" t="s">
        <v>3400</v>
      </c>
      <c r="B21" s="232" t="s">
        <v>3419</v>
      </c>
      <c r="C21" s="248">
        <v>10</v>
      </c>
      <c r="D21" s="234">
        <v>37568472</v>
      </c>
      <c r="E21" s="234">
        <v>37568472</v>
      </c>
      <c r="F21" s="235">
        <f t="shared" si="0"/>
        <v>100</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v>98942</v>
      </c>
      <c r="E23" s="234">
        <v>98942</v>
      </c>
      <c r="F23" s="235">
        <f t="shared" si="0"/>
        <v>100</v>
      </c>
    </row>
    <row r="24" spans="1:6" s="2" customFormat="1" x14ac:dyDescent="0.2">
      <c r="A24" s="247" t="s">
        <v>3403</v>
      </c>
      <c r="B24" s="232" t="s">
        <v>2357</v>
      </c>
      <c r="C24" s="248">
        <v>13</v>
      </c>
      <c r="D24" s="234">
        <v>22018817</v>
      </c>
      <c r="E24" s="234">
        <v>22432535</v>
      </c>
      <c r="F24" s="235">
        <f t="shared" si="0"/>
        <v>101.87892928125974</v>
      </c>
    </row>
    <row r="25" spans="1:6" s="2" customFormat="1" x14ac:dyDescent="0.2">
      <c r="A25" s="251" t="s">
        <v>2358</v>
      </c>
      <c r="B25" s="232" t="s">
        <v>179</v>
      </c>
      <c r="C25" s="248">
        <v>14</v>
      </c>
      <c r="D25" s="249">
        <f>SUM(D26:D33)-D34</f>
        <v>2807205</v>
      </c>
      <c r="E25" s="249">
        <f>SUM(E26:E33)-E34</f>
        <v>2612278</v>
      </c>
      <c r="F25" s="250">
        <f t="shared" si="0"/>
        <v>93.056189341355548</v>
      </c>
    </row>
    <row r="26" spans="1:6" s="2" customFormat="1" x14ac:dyDescent="0.2">
      <c r="A26" s="247" t="s">
        <v>2359</v>
      </c>
      <c r="B26" s="232" t="s">
        <v>1420</v>
      </c>
      <c r="C26" s="248">
        <v>15</v>
      </c>
      <c r="D26" s="234">
        <v>4294022</v>
      </c>
      <c r="E26" s="234">
        <v>4310478</v>
      </c>
      <c r="F26" s="235">
        <f t="shared" si="0"/>
        <v>100.38323045387286</v>
      </c>
    </row>
    <row r="27" spans="1:6" s="2" customFormat="1" x14ac:dyDescent="0.2">
      <c r="A27" s="247" t="s">
        <v>2360</v>
      </c>
      <c r="B27" s="232" t="s">
        <v>1443</v>
      </c>
      <c r="C27" s="248">
        <v>16</v>
      </c>
      <c r="D27" s="234">
        <v>3345800</v>
      </c>
      <c r="E27" s="234">
        <v>3258344</v>
      </c>
      <c r="F27" s="235">
        <f t="shared" si="0"/>
        <v>97.386096000956428</v>
      </c>
    </row>
    <row r="28" spans="1:6" s="2" customFormat="1" x14ac:dyDescent="0.2">
      <c r="A28" s="247" t="s">
        <v>2361</v>
      </c>
      <c r="B28" s="232" t="s">
        <v>1422</v>
      </c>
      <c r="C28" s="248">
        <v>17</v>
      </c>
      <c r="D28" s="234">
        <v>5253572</v>
      </c>
      <c r="E28" s="234">
        <v>5411108</v>
      </c>
      <c r="F28" s="235">
        <f t="shared" si="0"/>
        <v>102.99864549300932</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v>763956</v>
      </c>
      <c r="E30" s="234">
        <v>895527</v>
      </c>
      <c r="F30" s="235">
        <f t="shared" si="0"/>
        <v>117.22232694029499</v>
      </c>
    </row>
    <row r="31" spans="1:6" s="2" customFormat="1" x14ac:dyDescent="0.2">
      <c r="A31" s="231" t="s">
        <v>4231</v>
      </c>
      <c r="B31" s="232" t="s">
        <v>1425</v>
      </c>
      <c r="C31" s="248">
        <v>20</v>
      </c>
      <c r="D31" s="234">
        <v>16850</v>
      </c>
      <c r="E31" s="234">
        <v>22835</v>
      </c>
      <c r="F31" s="235">
        <f t="shared" si="0"/>
        <v>135.51928783382789</v>
      </c>
    </row>
    <row r="32" spans="1:6" s="2" customFormat="1" x14ac:dyDescent="0.2">
      <c r="A32" s="231" t="s">
        <v>4232</v>
      </c>
      <c r="B32" s="232" t="s">
        <v>1426</v>
      </c>
      <c r="C32" s="248">
        <v>21</v>
      </c>
      <c r="D32" s="234">
        <v>1444764</v>
      </c>
      <c r="E32" s="234">
        <v>1435864</v>
      </c>
      <c r="F32" s="235">
        <f t="shared" si="0"/>
        <v>99.383982435885727</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12311759</v>
      </c>
      <c r="E34" s="234">
        <v>12721878</v>
      </c>
      <c r="F34" s="235">
        <f t="shared" si="0"/>
        <v>103.3311162117452</v>
      </c>
    </row>
    <row r="35" spans="1:6" s="2" customFormat="1" x14ac:dyDescent="0.2">
      <c r="A35" s="252" t="s">
        <v>4235</v>
      </c>
      <c r="B35" s="232" t="s">
        <v>3859</v>
      </c>
      <c r="C35" s="248">
        <v>24</v>
      </c>
      <c r="D35" s="249">
        <f>SUM(D36:D39)-D40</f>
        <v>785692</v>
      </c>
      <c r="E35" s="249">
        <f>SUM(E36:E39)-E40</f>
        <v>1020868</v>
      </c>
      <c r="F35" s="250">
        <f t="shared" si="0"/>
        <v>129.93233989909533</v>
      </c>
    </row>
    <row r="36" spans="1:6" s="2" customFormat="1" x14ac:dyDescent="0.2">
      <c r="A36" s="231" t="s">
        <v>3593</v>
      </c>
      <c r="B36" s="232" t="s">
        <v>1427</v>
      </c>
      <c r="C36" s="248">
        <v>25</v>
      </c>
      <c r="D36" s="234">
        <v>27710741</v>
      </c>
      <c r="E36" s="234">
        <v>27606782</v>
      </c>
      <c r="F36" s="235">
        <f t="shared" si="0"/>
        <v>99.62484222273234</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v>114190</v>
      </c>
      <c r="E38" s="234">
        <v>152190</v>
      </c>
      <c r="F38" s="235">
        <f t="shared" si="0"/>
        <v>133.27787021630616</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27039239</v>
      </c>
      <c r="E40" s="234">
        <v>26738104</v>
      </c>
      <c r="F40" s="235">
        <f t="shared" si="0"/>
        <v>98.886303715870099</v>
      </c>
    </row>
    <row r="41" spans="1:6" s="2" customFormat="1" x14ac:dyDescent="0.2">
      <c r="A41" s="251" t="s">
        <v>3600</v>
      </c>
      <c r="B41" s="232" t="s">
        <v>3860</v>
      </c>
      <c r="C41" s="248">
        <v>30</v>
      </c>
      <c r="D41" s="249">
        <f>SUM(D42:D45)-D46</f>
        <v>328433</v>
      </c>
      <c r="E41" s="249">
        <f>SUM(E42:E45)-E46</f>
        <v>328433</v>
      </c>
      <c r="F41" s="250">
        <f t="shared" si="0"/>
        <v>100</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v>328433</v>
      </c>
      <c r="E43" s="234">
        <v>328433</v>
      </c>
      <c r="F43" s="235">
        <f t="shared" si="0"/>
        <v>100</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154489</v>
      </c>
      <c r="E51" s="249">
        <f>SUM(E52:E55)-E56</f>
        <v>91415</v>
      </c>
      <c r="F51" s="250">
        <f t="shared" si="0"/>
        <v>59.172497718284149</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1318834</v>
      </c>
      <c r="E53" s="234">
        <v>715454</v>
      </c>
      <c r="F53" s="235">
        <f t="shared" si="0"/>
        <v>54.248980538869937</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v>1164345</v>
      </c>
      <c r="E56" s="234">
        <v>624039</v>
      </c>
      <c r="F56" s="235">
        <f t="shared" si="0"/>
        <v>53.595712610952937</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270462</v>
      </c>
      <c r="E58" s="249">
        <f>SUM(E59:E60)-E61</f>
        <v>281634</v>
      </c>
      <c r="F58" s="250">
        <f t="shared" si="0"/>
        <v>104.13070967455687</v>
      </c>
    </row>
    <row r="59" spans="1:6" s="2" customFormat="1" x14ac:dyDescent="0.2">
      <c r="A59" s="231" t="s">
        <v>1402</v>
      </c>
      <c r="B59" s="232" t="s">
        <v>4061</v>
      </c>
      <c r="C59" s="233">
        <v>48</v>
      </c>
      <c r="D59" s="234">
        <v>270462</v>
      </c>
      <c r="E59" s="234">
        <v>281634</v>
      </c>
      <c r="F59" s="235">
        <f t="shared" si="0"/>
        <v>104.13070967455687</v>
      </c>
    </row>
    <row r="60" spans="1:6" s="2" customFormat="1" x14ac:dyDescent="0.2">
      <c r="A60" s="231" t="s">
        <v>1403</v>
      </c>
      <c r="B60" s="232" t="s">
        <v>4062</v>
      </c>
      <c r="C60" s="233">
        <v>49</v>
      </c>
      <c r="D60" s="234">
        <v>3114445</v>
      </c>
      <c r="E60" s="234">
        <v>3386514</v>
      </c>
      <c r="F60" s="235">
        <f t="shared" si="0"/>
        <v>108.73571374675102</v>
      </c>
    </row>
    <row r="61" spans="1:6" s="2" customFormat="1" x14ac:dyDescent="0.2">
      <c r="A61" s="247" t="s">
        <v>1404</v>
      </c>
      <c r="B61" s="232" t="s">
        <v>1058</v>
      </c>
      <c r="C61" s="248">
        <v>50</v>
      </c>
      <c r="D61" s="234">
        <v>3114445</v>
      </c>
      <c r="E61" s="234">
        <v>3386514</v>
      </c>
      <c r="F61" s="235">
        <f t="shared" si="0"/>
        <v>108.73571374675102</v>
      </c>
    </row>
    <row r="62" spans="1:6" s="2" customFormat="1" x14ac:dyDescent="0.2">
      <c r="A62" s="247" t="s">
        <v>1059</v>
      </c>
      <c r="B62" s="232" t="s">
        <v>589</v>
      </c>
      <c r="C62" s="248">
        <v>51</v>
      </c>
      <c r="D62" s="249">
        <f>SUM(D63:D68)</f>
        <v>0</v>
      </c>
      <c r="E62" s="249">
        <f>SUM(E63:E68)</f>
        <v>0</v>
      </c>
      <c r="F62" s="250" t="str">
        <f t="shared" si="0"/>
        <v>-</v>
      </c>
    </row>
    <row r="63" spans="1:6" s="2" customFormat="1" x14ac:dyDescent="0.2">
      <c r="A63" s="247" t="s">
        <v>1060</v>
      </c>
      <c r="B63" s="232" t="s">
        <v>1061</v>
      </c>
      <c r="C63" s="248">
        <v>52</v>
      </c>
      <c r="D63" s="234"/>
      <c r="E63" s="234"/>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2305528</v>
      </c>
      <c r="E69" s="249">
        <f>SUM(E70:E73)</f>
        <v>3077592</v>
      </c>
      <c r="F69" s="250">
        <f t="shared" si="0"/>
        <v>133.48751348931785</v>
      </c>
    </row>
    <row r="70" spans="1:6" s="2" customFormat="1" x14ac:dyDescent="0.2">
      <c r="A70" s="231" t="s">
        <v>2119</v>
      </c>
      <c r="B70" s="232" t="s">
        <v>2120</v>
      </c>
      <c r="C70" s="248">
        <v>59</v>
      </c>
      <c r="D70" s="234">
        <v>2305528</v>
      </c>
      <c r="E70" s="234">
        <v>3077592</v>
      </c>
      <c r="F70" s="235">
        <f t="shared" si="0"/>
        <v>133.48751348931785</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1975516</v>
      </c>
      <c r="E74" s="249">
        <f>E75+E84+E93+E124+E140+E152+E170+E176</f>
        <v>5588548</v>
      </c>
      <c r="F74" s="250">
        <f t="shared" si="0"/>
        <v>282.89054606492681</v>
      </c>
    </row>
    <row r="75" spans="1:6" s="2" customFormat="1" x14ac:dyDescent="0.2">
      <c r="A75" s="231" t="s">
        <v>2697</v>
      </c>
      <c r="B75" s="232" t="s">
        <v>975</v>
      </c>
      <c r="C75" s="248">
        <v>64</v>
      </c>
      <c r="D75" s="249">
        <f>+D76+D81+D82+D83</f>
        <v>1696738</v>
      </c>
      <c r="E75" s="249">
        <f>+E76+E81+E82+E83</f>
        <v>5071630</v>
      </c>
      <c r="F75" s="250">
        <f t="shared" si="0"/>
        <v>298.90472188399156</v>
      </c>
    </row>
    <row r="76" spans="1:6" s="2" customFormat="1" x14ac:dyDescent="0.2">
      <c r="A76" s="231" t="s">
        <v>2126</v>
      </c>
      <c r="B76" s="253" t="s">
        <v>1796</v>
      </c>
      <c r="C76" s="248">
        <v>65</v>
      </c>
      <c r="D76" s="249">
        <f>SUM(D77:D80)</f>
        <v>1696738</v>
      </c>
      <c r="E76" s="249">
        <f>SUM(E77:E80)</f>
        <v>5071630</v>
      </c>
      <c r="F76" s="250">
        <f t="shared" ref="F76:F140" si="1">IF(D76&gt;0,IF(E76/D76&gt;=100,"&gt;&gt;100",E76/D76*100),"-")</f>
        <v>298.90472188399156</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1696738</v>
      </c>
      <c r="E78" s="234">
        <v>5071630</v>
      </c>
      <c r="F78" s="235">
        <f t="shared" si="1"/>
        <v>298.90472188399156</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c r="E82" s="234"/>
      <c r="F82" s="235" t="str">
        <f t="shared" si="1"/>
        <v>-</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186181</v>
      </c>
      <c r="E84" s="249">
        <f>E85+SUM(E88:E90)-E91+E92</f>
        <v>360403</v>
      </c>
      <c r="F84" s="250">
        <f t="shared" si="1"/>
        <v>193.57668075689787</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v>6592</v>
      </c>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186181</v>
      </c>
      <c r="E92" s="234">
        <v>353811</v>
      </c>
      <c r="F92" s="235">
        <f t="shared" si="1"/>
        <v>190.03604019744228</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91623</v>
      </c>
      <c r="E152" s="249">
        <f>SUM(E153:E155)+SUM(E164:E168)-E169</f>
        <v>155541</v>
      </c>
      <c r="F152" s="250">
        <f t="shared" si="2"/>
        <v>169.76195933335515</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c r="F164" s="235" t="str">
        <f t="shared" si="2"/>
        <v>-</v>
      </c>
    </row>
    <row r="165" spans="1:6" s="2" customFormat="1" x14ac:dyDescent="0.2">
      <c r="A165" s="231" t="s">
        <v>4216</v>
      </c>
      <c r="B165" s="254" t="s">
        <v>3778</v>
      </c>
      <c r="C165" s="248">
        <v>154</v>
      </c>
      <c r="D165" s="234"/>
      <c r="E165" s="234"/>
      <c r="F165" s="235" t="str">
        <f t="shared" si="2"/>
        <v>-</v>
      </c>
    </row>
    <row r="166" spans="1:6" s="2" customFormat="1" ht="24" x14ac:dyDescent="0.2">
      <c r="A166" s="231" t="s">
        <v>4217</v>
      </c>
      <c r="B166" s="232" t="s">
        <v>4066</v>
      </c>
      <c r="C166" s="233">
        <v>155</v>
      </c>
      <c r="D166" s="234">
        <v>91623</v>
      </c>
      <c r="E166" s="234">
        <v>155541</v>
      </c>
      <c r="F166" s="235">
        <f t="shared" si="2"/>
        <v>169.76195933335515</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c r="E169" s="234"/>
      <c r="F169" s="235" t="str">
        <f t="shared" si="2"/>
        <v>-</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974</v>
      </c>
      <c r="E176" s="249">
        <f>SUM(E177:E179)</f>
        <v>974</v>
      </c>
      <c r="F176" s="250">
        <f t="shared" si="2"/>
        <v>100</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v>974</v>
      </c>
      <c r="E178" s="234">
        <v>974</v>
      </c>
      <c r="F178" s="235">
        <f t="shared" si="2"/>
        <v>100</v>
      </c>
    </row>
    <row r="179" spans="1:6" s="2" customFormat="1" x14ac:dyDescent="0.2">
      <c r="A179" s="231" t="s">
        <v>1815</v>
      </c>
      <c r="B179" s="232" t="s">
        <v>1816</v>
      </c>
      <c r="C179" s="248">
        <v>168</v>
      </c>
      <c r="D179" s="234"/>
      <c r="E179" s="234"/>
      <c r="F179" s="235" t="str">
        <f t="shared" si="2"/>
        <v>-</v>
      </c>
    </row>
    <row r="180" spans="1:6" s="2" customFormat="1" x14ac:dyDescent="0.2">
      <c r="A180" s="231"/>
      <c r="B180" s="232" t="s">
        <v>4303</v>
      </c>
      <c r="C180" s="233">
        <v>169</v>
      </c>
      <c r="D180" s="249">
        <f>D181+D242</f>
        <v>25274683</v>
      </c>
      <c r="E180" s="249">
        <f>E181+E242</f>
        <v>29234408</v>
      </c>
      <c r="F180" s="250">
        <f t="shared" si="2"/>
        <v>115.66676424784437</v>
      </c>
    </row>
    <row r="181" spans="1:6" s="2" customFormat="1" x14ac:dyDescent="0.2">
      <c r="A181" s="231" t="s">
        <v>4225</v>
      </c>
      <c r="B181" s="232" t="s">
        <v>4304</v>
      </c>
      <c r="C181" s="233">
        <v>170</v>
      </c>
      <c r="D181" s="249">
        <f>D182+D194+D195+D211+D239</f>
        <v>6729569</v>
      </c>
      <c r="E181" s="249">
        <f>E182+E194+E195+E211+E239</f>
        <v>10476595</v>
      </c>
      <c r="F181" s="250">
        <f t="shared" si="2"/>
        <v>155.68002943427729</v>
      </c>
    </row>
    <row r="182" spans="1:6" s="2" customFormat="1" x14ac:dyDescent="0.2">
      <c r="A182" s="231" t="s">
        <v>80</v>
      </c>
      <c r="B182" s="232" t="s">
        <v>4305</v>
      </c>
      <c r="C182" s="233">
        <v>171</v>
      </c>
      <c r="D182" s="249">
        <f>SUM(D183:D185)+SUM(D189:D193)</f>
        <v>6704819</v>
      </c>
      <c r="E182" s="249">
        <f>SUM(E183:E185)+SUM(E189:E193)</f>
        <v>10403418</v>
      </c>
      <c r="F182" s="250">
        <f t="shared" si="2"/>
        <v>155.16329374439488</v>
      </c>
    </row>
    <row r="183" spans="1:6" s="2" customFormat="1" x14ac:dyDescent="0.2">
      <c r="A183" s="231" t="s">
        <v>81</v>
      </c>
      <c r="B183" s="232" t="s">
        <v>82</v>
      </c>
      <c r="C183" s="248">
        <v>172</v>
      </c>
      <c r="D183" s="234">
        <v>6052511</v>
      </c>
      <c r="E183" s="234">
        <v>8365274</v>
      </c>
      <c r="F183" s="235">
        <f t="shared" si="2"/>
        <v>138.21162819861047</v>
      </c>
    </row>
    <row r="184" spans="1:6" s="2" customFormat="1" x14ac:dyDescent="0.2">
      <c r="A184" s="231" t="s">
        <v>83</v>
      </c>
      <c r="B184" s="232" t="s">
        <v>84</v>
      </c>
      <c r="C184" s="248">
        <v>173</v>
      </c>
      <c r="D184" s="234">
        <v>629611</v>
      </c>
      <c r="E184" s="234">
        <v>1520440</v>
      </c>
      <c r="F184" s="235">
        <f t="shared" si="2"/>
        <v>241.48879228603056</v>
      </c>
    </row>
    <row r="185" spans="1:6" s="2" customFormat="1" x14ac:dyDescent="0.2">
      <c r="A185" s="231" t="s">
        <v>85</v>
      </c>
      <c r="B185" s="232" t="s">
        <v>4306</v>
      </c>
      <c r="C185" s="233">
        <v>174</v>
      </c>
      <c r="D185" s="249">
        <f>SUM(D186:D188)</f>
        <v>1826</v>
      </c>
      <c r="E185" s="249">
        <f>SUM(E186:E188)</f>
        <v>2218</v>
      </c>
      <c r="F185" s="250">
        <f t="shared" si="2"/>
        <v>121.46768893756845</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1826</v>
      </c>
      <c r="E188" s="234">
        <v>2218</v>
      </c>
      <c r="F188" s="235">
        <f t="shared" si="2"/>
        <v>121.46768893756845</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20871</v>
      </c>
      <c r="E193" s="234">
        <v>515486</v>
      </c>
      <c r="F193" s="235">
        <f t="shared" si="2"/>
        <v>2469.8672799578362</v>
      </c>
    </row>
    <row r="194" spans="1:6" s="2" customFormat="1" x14ac:dyDescent="0.2">
      <c r="A194" s="231" t="s">
        <v>2330</v>
      </c>
      <c r="B194" s="232" t="s">
        <v>4109</v>
      </c>
      <c r="C194" s="248">
        <v>183</v>
      </c>
      <c r="D194" s="234">
        <v>24750</v>
      </c>
      <c r="E194" s="234">
        <v>73177</v>
      </c>
      <c r="F194" s="235">
        <f t="shared" si="2"/>
        <v>295.66464646464647</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18545114</v>
      </c>
      <c r="E242" s="249">
        <f>E243+E250-E259+SUM(E260:E262)</f>
        <v>18757813</v>
      </c>
      <c r="F242" s="250">
        <f t="shared" si="3"/>
        <v>101.14692743328513</v>
      </c>
    </row>
    <row r="243" spans="1:6" s="2" customFormat="1" x14ac:dyDescent="0.2">
      <c r="A243" s="231" t="s">
        <v>194</v>
      </c>
      <c r="B243" s="232" t="s">
        <v>4314</v>
      </c>
      <c r="C243" s="233">
        <v>232</v>
      </c>
      <c r="D243" s="249">
        <f>D244-D247</f>
        <v>23299167</v>
      </c>
      <c r="E243" s="249">
        <f>E244-E247</f>
        <v>23645860</v>
      </c>
      <c r="F243" s="250">
        <f t="shared" si="3"/>
        <v>101.48800598751021</v>
      </c>
    </row>
    <row r="244" spans="1:6" s="2" customFormat="1" x14ac:dyDescent="0.2">
      <c r="A244" s="231" t="s">
        <v>195</v>
      </c>
      <c r="B244" s="232" t="s">
        <v>4315</v>
      </c>
      <c r="C244" s="233">
        <v>233</v>
      </c>
      <c r="D244" s="249">
        <f>SUM(D245:D246)</f>
        <v>23299167</v>
      </c>
      <c r="E244" s="249">
        <f>SUM(E245:E246)</f>
        <v>23645860</v>
      </c>
      <c r="F244" s="250">
        <f t="shared" si="3"/>
        <v>101.48800598751021</v>
      </c>
    </row>
    <row r="245" spans="1:6" s="2" customFormat="1" x14ac:dyDescent="0.2">
      <c r="A245" s="231" t="s">
        <v>196</v>
      </c>
      <c r="B245" s="232" t="s">
        <v>197</v>
      </c>
      <c r="C245" s="248">
        <v>234</v>
      </c>
      <c r="D245" s="234">
        <v>22397188</v>
      </c>
      <c r="E245" s="234">
        <v>22480616</v>
      </c>
      <c r="F245" s="235">
        <f t="shared" si="3"/>
        <v>100.37249318977007</v>
      </c>
    </row>
    <row r="246" spans="1:6" s="2" customFormat="1" x14ac:dyDescent="0.2">
      <c r="A246" s="231" t="s">
        <v>198</v>
      </c>
      <c r="B246" s="232" t="s">
        <v>199</v>
      </c>
      <c r="C246" s="248">
        <v>235</v>
      </c>
      <c r="D246" s="234">
        <v>901979</v>
      </c>
      <c r="E246" s="234">
        <v>1165244</v>
      </c>
      <c r="F246" s="235">
        <f t="shared" si="3"/>
        <v>129.18748662662878</v>
      </c>
    </row>
    <row r="247" spans="1:6" s="2" customFormat="1" x14ac:dyDescent="0.2">
      <c r="A247" s="231" t="s">
        <v>200</v>
      </c>
      <c r="B247" s="232" t="s">
        <v>4316</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-4827426</v>
      </c>
      <c r="E250" s="249">
        <f>E251-E255</f>
        <v>-5011455</v>
      </c>
      <c r="F250" s="235" t="str">
        <f t="shared" si="3"/>
        <v>-</v>
      </c>
    </row>
    <row r="251" spans="1:6" s="2" customFormat="1" x14ac:dyDescent="0.2">
      <c r="A251" s="231" t="s">
        <v>164</v>
      </c>
      <c r="B251" s="232" t="s">
        <v>4182</v>
      </c>
      <c r="C251" s="233">
        <v>240</v>
      </c>
      <c r="D251" s="249">
        <f>SUM(D252:D254)</f>
        <v>1863753</v>
      </c>
      <c r="E251" s="249">
        <f>SUM(E252:E254)</f>
        <v>1930263</v>
      </c>
      <c r="F251" s="250">
        <f t="shared" si="3"/>
        <v>103.56860592578523</v>
      </c>
    </row>
    <row r="252" spans="1:6" s="2" customFormat="1" x14ac:dyDescent="0.2">
      <c r="A252" s="231" t="s">
        <v>4247</v>
      </c>
      <c r="B252" s="232" t="s">
        <v>165</v>
      </c>
      <c r="C252" s="248">
        <v>241</v>
      </c>
      <c r="D252" s="234">
        <v>1863753</v>
      </c>
      <c r="E252" s="234">
        <v>1930263</v>
      </c>
      <c r="F252" s="235">
        <f t="shared" si="3"/>
        <v>103.56860592578523</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6691179</v>
      </c>
      <c r="E255" s="249">
        <f>SUM(E256:E258)</f>
        <v>6941718</v>
      </c>
      <c r="F255" s="250">
        <f t="shared" si="3"/>
        <v>103.74431770544474</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6691179</v>
      </c>
      <c r="E257" s="234">
        <v>6941718</v>
      </c>
      <c r="F257" s="235">
        <f t="shared" si="3"/>
        <v>103.74431770544474</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73373</v>
      </c>
      <c r="E260" s="234">
        <v>123408</v>
      </c>
      <c r="F260" s="235">
        <f t="shared" si="3"/>
        <v>168.19265942512914</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0</v>
      </c>
      <c r="E264" s="249">
        <f>E265</f>
        <v>9648338</v>
      </c>
      <c r="F264" s="250" t="str">
        <f t="shared" si="3"/>
        <v>-</v>
      </c>
    </row>
    <row r="265" spans="1:6" s="2" customFormat="1" x14ac:dyDescent="0.2">
      <c r="A265" s="237" t="s">
        <v>956</v>
      </c>
      <c r="B265" s="255" t="s">
        <v>957</v>
      </c>
      <c r="C265" s="256">
        <v>254</v>
      </c>
      <c r="D265" s="240"/>
      <c r="E265" s="240">
        <v>9648338</v>
      </c>
      <c r="F265" s="241" t="str">
        <f t="shared" si="3"/>
        <v>-</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91623</v>
      </c>
      <c r="E269" s="234">
        <v>93916</v>
      </c>
      <c r="F269" s="235">
        <f t="shared" si="4"/>
        <v>102.5026467153444</v>
      </c>
    </row>
    <row r="270" spans="1:6" s="2" customFormat="1" x14ac:dyDescent="0.2">
      <c r="A270" s="231" t="s">
        <v>2174</v>
      </c>
      <c r="B270" s="232" t="s">
        <v>3623</v>
      </c>
      <c r="C270" s="233">
        <v>258</v>
      </c>
      <c r="D270" s="234"/>
      <c r="E270" s="234">
        <v>61625</v>
      </c>
      <c r="F270" s="235" t="str">
        <f t="shared" si="4"/>
        <v>-</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v>186181</v>
      </c>
      <c r="E273" s="234">
        <v>353328</v>
      </c>
      <c r="F273" s="235">
        <f t="shared" ref="F273:F291" si="5">IF(D273&gt;0,IF(E273/D273&gt;=100,"&gt;&gt;100",E273/D273*100),"-")</f>
        <v>189.77661522926616</v>
      </c>
    </row>
    <row r="274" spans="1:6" s="2" customFormat="1" x14ac:dyDescent="0.2">
      <c r="A274" s="231" t="s">
        <v>2217</v>
      </c>
      <c r="B274" s="232" t="s">
        <v>2218</v>
      </c>
      <c r="C274" s="233">
        <v>262</v>
      </c>
      <c r="D274" s="234"/>
      <c r="E274" s="234">
        <v>482</v>
      </c>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6704818</v>
      </c>
      <c r="E292" s="234">
        <v>539151</v>
      </c>
      <c r="F292" s="235">
        <f t="shared" ref="F292:F326" si="6">IF(D292&gt;0,IF(E292/D292&gt;=100,"&gt;&gt;100",E292/D292*100),"-")</f>
        <v>8.041247353768588</v>
      </c>
    </row>
    <row r="293" spans="1:6" s="2" customFormat="1" x14ac:dyDescent="0.2">
      <c r="A293" s="231" t="s">
        <v>2390</v>
      </c>
      <c r="B293" s="232" t="s">
        <v>4132</v>
      </c>
      <c r="C293" s="233">
        <v>281</v>
      </c>
      <c r="D293" s="234"/>
      <c r="E293" s="234">
        <v>9864266</v>
      </c>
      <c r="F293" s="235" t="str">
        <f t="shared" si="6"/>
        <v>-</v>
      </c>
    </row>
    <row r="294" spans="1:6" s="2" customFormat="1" x14ac:dyDescent="0.2">
      <c r="A294" s="231" t="s">
        <v>4133</v>
      </c>
      <c r="B294" s="232" t="s">
        <v>4134</v>
      </c>
      <c r="C294" s="233">
        <v>282</v>
      </c>
      <c r="D294" s="234">
        <v>24750</v>
      </c>
      <c r="E294" s="234"/>
      <c r="F294" s="235">
        <f t="shared" si="6"/>
        <v>0</v>
      </c>
    </row>
    <row r="295" spans="1:6" s="2" customFormat="1" x14ac:dyDescent="0.2">
      <c r="A295" s="231" t="s">
        <v>4133</v>
      </c>
      <c r="B295" s="232" t="s">
        <v>4135</v>
      </c>
      <c r="C295" s="233">
        <v>283</v>
      </c>
      <c r="D295" s="234"/>
      <c r="E295" s="234">
        <v>73177</v>
      </c>
      <c r="F295" s="235" t="str">
        <f t="shared" si="6"/>
        <v>-</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v>25</v>
      </c>
      <c r="E300" s="234"/>
      <c r="F300" s="235">
        <f t="shared" si="6"/>
        <v>0</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v>11339</v>
      </c>
      <c r="E307" s="234">
        <v>490401</v>
      </c>
      <c r="F307" s="235">
        <f t="shared" si="6"/>
        <v>4324.9051944615931</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Renata Blagaj dipl.oec</v>
      </c>
      <c r="B330" s="172"/>
      <c r="D330" s="174"/>
      <c r="E330" s="174"/>
      <c r="F330" s="172"/>
      <c r="G330" s="188"/>
    </row>
    <row r="331" spans="1:7" s="173" customFormat="1" ht="15" customHeight="1" x14ac:dyDescent="0.2">
      <c r="A331" s="172" t="str">
        <f>IF(RefStr!H27="","Telefon za kontakt: _________________","Telefon za kontakt: " &amp; RefStr!H27)</f>
        <v>Telefon za kontakt: 4896191</v>
      </c>
      <c r="B331" s="172"/>
      <c r="F331" s="172"/>
      <c r="G331" s="188"/>
    </row>
    <row r="332" spans="1:7" s="173" customFormat="1" ht="15" customHeight="1" x14ac:dyDescent="0.2">
      <c r="A332" s="172" t="str">
        <f>IF(RefStr!H33="","Odgovorna osoba: _____________________________","Odgovorna osoba: " &amp; RefStr!H33)</f>
        <v>Odgovorna osoba: Siniša Jembrih dipl.ing</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9" activePane="bottomLeft" state="frozen"/>
      <selection pane="bottomLeft" activeCell="D46" sqref="D46"/>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24703</v>
      </c>
      <c r="C4" s="448"/>
      <c r="D4" s="448"/>
      <c r="E4" s="449">
        <f>SUM(Skriveni!G1299:G1435)</f>
        <v>48615255.061999999</v>
      </c>
      <c r="F4" s="450"/>
    </row>
    <row r="5" spans="1:6" ht="15" customHeight="1" x14ac:dyDescent="0.2">
      <c r="B5" s="447" t="str">
        <f>"Naziv: "&amp;IF(RefStr!B10&lt;&gt;"",RefStr!B10,"_______________________________________")</f>
        <v>Naziv: JAVNA VATROGASNA POSTROJBA GRADA ZAGREBA</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8425 Djelatnosti vatrogasne službe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86313148</v>
      </c>
      <c r="E35" s="83">
        <f>SUM(E36:E41)</f>
        <v>86830739</v>
      </c>
      <c r="F35" s="102">
        <f t="shared" si="0"/>
        <v>100.59966646101242</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86313148</v>
      </c>
      <c r="E37" s="80">
        <v>86830739</v>
      </c>
      <c r="F37" s="102">
        <f t="shared" si="0"/>
        <v>100.59966646101242</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0</v>
      </c>
      <c r="E121" s="83">
        <f>E122+E125+E128+E129+SUM(E132:E135)</f>
        <v>0</v>
      </c>
      <c r="F121" s="102" t="str">
        <f t="shared" si="1"/>
        <v>-</v>
      </c>
    </row>
    <row r="122" spans="1:6" s="2" customFormat="1" x14ac:dyDescent="0.2">
      <c r="A122" s="106" t="s">
        <v>1958</v>
      </c>
      <c r="B122" s="88" t="s">
        <v>1451</v>
      </c>
      <c r="C122" s="184">
        <v>111</v>
      </c>
      <c r="D122" s="83">
        <f>SUM(D123:D124)</f>
        <v>0</v>
      </c>
      <c r="E122" s="83">
        <f>SUM(E123:E124)</f>
        <v>0</v>
      </c>
      <c r="F122" s="102" t="str">
        <f t="shared" si="1"/>
        <v>-</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c r="E127" s="80"/>
      <c r="F127" s="102" t="str">
        <f t="shared" si="1"/>
        <v>-</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86313148</v>
      </c>
      <c r="E148" s="90">
        <f>E12+E29+E35+E42+E82+E89+E96+E114+E121+E136</f>
        <v>86830739</v>
      </c>
      <c r="F148" s="103">
        <f t="shared" si="2"/>
        <v>100.59966646101242</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Renata Blagaj dipl.oec</v>
      </c>
      <c r="B151" s="172"/>
      <c r="D151" s="174"/>
      <c r="E151" s="174"/>
      <c r="F151" s="172"/>
      <c r="G151" s="188"/>
    </row>
    <row r="152" spans="1:7" s="173" customFormat="1" ht="15" customHeight="1" x14ac:dyDescent="0.2">
      <c r="A152" s="172" t="str">
        <f>IF(RefStr!H27="","Telefon za kontakt: _________________","Telefon za kontakt: " &amp; RefStr!H27)</f>
        <v>Telefon za kontakt: 4896191</v>
      </c>
      <c r="B152" s="172"/>
      <c r="E152" s="172"/>
      <c r="F152" s="172"/>
      <c r="G152" s="188"/>
    </row>
    <row r="153" spans="1:7" s="173" customFormat="1" ht="15" customHeight="1" x14ac:dyDescent="0.2">
      <c r="A153" s="172" t="str">
        <f>IF(RefStr!H33="","Odgovorna osoba: _____________________________","Odgovorna osoba: " &amp; RefStr!H33)</f>
        <v>Odgovorna osoba: Siniša Jembrih dipl.ing</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8" activePane="bottomLeft" state="frozen"/>
      <selection pane="bottomLeft" activeCell="E31" sqref="E3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1" t="s">
        <v>2039</v>
      </c>
      <c r="D1" s="481"/>
      <c r="E1" s="481"/>
    </row>
    <row r="2" spans="1:6" s="167" customFormat="1" ht="48" customHeight="1" thickBot="1" x14ac:dyDescent="0.25">
      <c r="A2" s="478" t="s">
        <v>905</v>
      </c>
      <c r="B2" s="479"/>
      <c r="C2" s="461"/>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7" t="str">
        <f>"RKP: "&amp;IF(RefStr!B6&lt;&gt;"",TEXT(INT(VALUE(RefStr!B6)),"00000"),"_____"&amp;",  "&amp;"MB: "&amp;IF(RefStr!B8&lt;&gt;"",TEXT(INT(VALUE(RefStr!B8)),"00000000"),"________")&amp;"  OIB: "&amp;IF(RefStr!K14&lt;&gt;"",RefStr!K14,"___________"))</f>
        <v>RKP: 24703</v>
      </c>
      <c r="C4" s="482"/>
      <c r="D4" s="449">
        <f>SUM(Skriveni!G1436:G1479)</f>
        <v>1896.4839999999999</v>
      </c>
      <c r="E4" s="450"/>
    </row>
    <row r="5" spans="1:6" ht="15" customHeight="1" x14ac:dyDescent="0.2">
      <c r="B5" s="447" t="str">
        <f>"Naziv: "&amp;IF(RefStr!B10&lt;&gt;"",RefStr!B10,"_______________________________________")</f>
        <v>Naziv: JAVNA VATROGASNA POSTROJBA GRADA ZAGREBA</v>
      </c>
      <c r="C5" s="482"/>
      <c r="D5" s="451" t="s">
        <v>3205</v>
      </c>
      <c r="E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8425 Djelatnosti vatrogasne službe</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12700</v>
      </c>
      <c r="E12" s="107">
        <f>E13+E29</f>
        <v>9999</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12700</v>
      </c>
      <c r="E29" s="108">
        <f>E30+E37</f>
        <v>9999</v>
      </c>
    </row>
    <row r="30" spans="1:5" s="2" customFormat="1" ht="14.1" customHeight="1" x14ac:dyDescent="0.2">
      <c r="A30" s="182" t="s">
        <v>631</v>
      </c>
      <c r="B30" s="183" t="s">
        <v>3919</v>
      </c>
      <c r="C30" s="184">
        <v>19</v>
      </c>
      <c r="D30" s="83">
        <f>SUM(D31:D36)</f>
        <v>12700</v>
      </c>
      <c r="E30" s="108">
        <f>SUM(E31:E36)</f>
        <v>9999</v>
      </c>
    </row>
    <row r="31" spans="1:5" s="2" customFormat="1" ht="14.1" customHeight="1" x14ac:dyDescent="0.2">
      <c r="A31" s="182" t="s">
        <v>631</v>
      </c>
      <c r="B31" s="183" t="s">
        <v>1330</v>
      </c>
      <c r="C31" s="184">
        <v>20</v>
      </c>
      <c r="D31" s="80">
        <v>12700</v>
      </c>
      <c r="E31" s="109">
        <v>9999</v>
      </c>
    </row>
    <row r="32" spans="1:5" s="2" customFormat="1" ht="14.1" customHeight="1" x14ac:dyDescent="0.2">
      <c r="A32" s="182" t="s">
        <v>631</v>
      </c>
      <c r="B32" s="183" t="s">
        <v>2783</v>
      </c>
      <c r="C32" s="184">
        <v>21</v>
      </c>
      <c r="D32" s="80"/>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Renata Blagaj dipl.oec</v>
      </c>
      <c r="B59" s="172"/>
      <c r="D59" s="174"/>
      <c r="E59" s="174"/>
      <c r="F59" s="172"/>
      <c r="G59" s="188"/>
    </row>
    <row r="60" spans="1:7" s="173" customFormat="1" ht="15" customHeight="1" x14ac:dyDescent="0.2">
      <c r="A60" s="172" t="str">
        <f>IF(RefStr!H27="","Telefon za kontakt: _________________","Telefon za kontakt: " &amp; RefStr!H27)</f>
        <v>Telefon za kontakt: 4896191</v>
      </c>
      <c r="B60" s="172"/>
      <c r="F60" s="172"/>
      <c r="G60" s="188"/>
    </row>
    <row r="61" spans="1:7" s="173" customFormat="1" ht="15" customHeight="1" x14ac:dyDescent="0.2">
      <c r="A61" s="172" t="str">
        <f>IF(RefStr!H33="","Odgovorna osoba: _____________________________","Odgovorna osoba: " &amp; RefStr!H33)</f>
        <v>Odgovorna osoba: Siniša Jembrih dipl.ing</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14" workbookViewId="0">
      <selection activeCell="D121" sqref="D12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24703</v>
      </c>
      <c r="C4" s="449">
        <f>SUM(Skriveni!G1480:G1580)</f>
        <v>8980003.2689999994</v>
      </c>
      <c r="D4" s="450"/>
    </row>
    <row r="5" spans="1:4" ht="15" customHeight="1" x14ac:dyDescent="0.2">
      <c r="B5" s="84" t="str">
        <f>"Naziv: "&amp;IF(RefStr!B10&lt;&gt;"",RefStr!B10,"_______________________________________")</f>
        <v>Naziv: JAVNA VATROGASNA POSTROJBA GRADA ZAGREBA</v>
      </c>
      <c r="C5" s="451" t="s">
        <v>3205</v>
      </c>
      <c r="D5" s="451"/>
    </row>
    <row r="6" spans="1:4" ht="15" customHeight="1" x14ac:dyDescent="0.2">
      <c r="A6" s="20"/>
      <c r="B6" s="445" t="str">
        <f xml:space="preserve"> "Razina: " &amp; RefStr!B16 &amp; ", Razdjel: " &amp; TEXT(INT(VALUE(RefStr!B20)), "000")</f>
        <v>Razina: 31, Razdjel: 000</v>
      </c>
      <c r="C6" s="445"/>
      <c r="D6" s="445"/>
    </row>
    <row r="7" spans="1:4" ht="15" customHeight="1" x14ac:dyDescent="0.2">
      <c r="A7" s="20"/>
      <c r="B7" s="445" t="str">
        <f>"Djelatnost: " &amp; RefStr!B18 &amp; " " &amp; RefStr!C18</f>
        <v>Djelatnost: 8425 Djelatnosti vatrogasne službe</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6729568</v>
      </c>
    </row>
    <row r="13" spans="1:4" x14ac:dyDescent="0.2">
      <c r="A13" s="155"/>
      <c r="B13" s="156" t="s">
        <v>2415</v>
      </c>
      <c r="C13" s="150">
        <v>2</v>
      </c>
      <c r="D13" s="114">
        <f>D14+D15+D24+D25</f>
        <v>88772712</v>
      </c>
    </row>
    <row r="14" spans="1:4" x14ac:dyDescent="0.2">
      <c r="A14" s="155"/>
      <c r="B14" s="156" t="s">
        <v>909</v>
      </c>
      <c r="C14" s="150">
        <v>3</v>
      </c>
      <c r="D14" s="115"/>
    </row>
    <row r="15" spans="1:4" x14ac:dyDescent="0.2">
      <c r="A15" s="155" t="s">
        <v>80</v>
      </c>
      <c r="B15" s="156" t="s">
        <v>2416</v>
      </c>
      <c r="C15" s="150">
        <v>4</v>
      </c>
      <c r="D15" s="114">
        <f>SUM(D16:D23)</f>
        <v>87758192</v>
      </c>
    </row>
    <row r="16" spans="1:4" x14ac:dyDescent="0.2">
      <c r="A16" s="157" t="s">
        <v>81</v>
      </c>
      <c r="B16" s="158" t="s">
        <v>82</v>
      </c>
      <c r="C16" s="150">
        <v>5</v>
      </c>
      <c r="D16" s="115">
        <v>77848665</v>
      </c>
    </row>
    <row r="17" spans="1:4" x14ac:dyDescent="0.2">
      <c r="A17" s="157" t="s">
        <v>83</v>
      </c>
      <c r="B17" s="158" t="s">
        <v>84</v>
      </c>
      <c r="C17" s="150">
        <v>6</v>
      </c>
      <c r="D17" s="115">
        <v>8851986</v>
      </c>
    </row>
    <row r="18" spans="1:4" x14ac:dyDescent="0.2">
      <c r="A18" s="157" t="s">
        <v>85</v>
      </c>
      <c r="B18" s="158" t="s">
        <v>86</v>
      </c>
      <c r="C18" s="150">
        <v>7</v>
      </c>
      <c r="D18" s="115">
        <v>18030</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row>
    <row r="22" spans="1:4" x14ac:dyDescent="0.2">
      <c r="A22" s="157" t="s">
        <v>91</v>
      </c>
      <c r="B22" s="158" t="s">
        <v>1564</v>
      </c>
      <c r="C22" s="208">
        <v>11</v>
      </c>
      <c r="D22" s="115"/>
    </row>
    <row r="23" spans="1:4" x14ac:dyDescent="0.2">
      <c r="A23" s="157" t="s">
        <v>92</v>
      </c>
      <c r="B23" s="158" t="s">
        <v>2329</v>
      </c>
      <c r="C23" s="208">
        <v>12</v>
      </c>
      <c r="D23" s="115">
        <v>1039511</v>
      </c>
    </row>
    <row r="24" spans="1:4" x14ac:dyDescent="0.2">
      <c r="A24" s="155" t="s">
        <v>2330</v>
      </c>
      <c r="B24" s="156" t="s">
        <v>4109</v>
      </c>
      <c r="C24" s="208">
        <v>13</v>
      </c>
      <c r="D24" s="115">
        <v>1014520</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85025686</v>
      </c>
    </row>
    <row r="32" spans="1:4" x14ac:dyDescent="0.2">
      <c r="A32" s="157"/>
      <c r="B32" s="156" t="s">
        <v>909</v>
      </c>
      <c r="C32" s="208">
        <v>21</v>
      </c>
      <c r="D32" s="115"/>
    </row>
    <row r="33" spans="1:4" x14ac:dyDescent="0.2">
      <c r="A33" s="155" t="s">
        <v>80</v>
      </c>
      <c r="B33" s="156" t="s">
        <v>2419</v>
      </c>
      <c r="C33" s="208">
        <v>22</v>
      </c>
      <c r="D33" s="114">
        <f>SUM(D34:D41)</f>
        <v>84059593</v>
      </c>
    </row>
    <row r="34" spans="1:4" x14ac:dyDescent="0.2">
      <c r="A34" s="157" t="s">
        <v>81</v>
      </c>
      <c r="B34" s="158" t="s">
        <v>82</v>
      </c>
      <c r="C34" s="208">
        <v>23</v>
      </c>
      <c r="D34" s="115">
        <v>75535902</v>
      </c>
    </row>
    <row r="35" spans="1:4" x14ac:dyDescent="0.2">
      <c r="A35" s="157" t="s">
        <v>83</v>
      </c>
      <c r="B35" s="158" t="s">
        <v>84</v>
      </c>
      <c r="C35" s="208">
        <v>24</v>
      </c>
      <c r="D35" s="115">
        <v>7961157</v>
      </c>
    </row>
    <row r="36" spans="1:4" x14ac:dyDescent="0.2">
      <c r="A36" s="157" t="s">
        <v>85</v>
      </c>
      <c r="B36" s="158" t="s">
        <v>86</v>
      </c>
      <c r="C36" s="208">
        <v>25</v>
      </c>
      <c r="D36" s="115">
        <v>17638</v>
      </c>
    </row>
    <row r="37" spans="1:4" x14ac:dyDescent="0.2">
      <c r="A37" s="157" t="s">
        <v>87</v>
      </c>
      <c r="B37" s="158" t="s">
        <v>88</v>
      </c>
      <c r="C37" s="208">
        <v>26</v>
      </c>
      <c r="D37" s="115"/>
    </row>
    <row r="38" spans="1:4" x14ac:dyDescent="0.2">
      <c r="A38" s="157" t="s">
        <v>2746</v>
      </c>
      <c r="B38" s="158" t="s">
        <v>2747</v>
      </c>
      <c r="C38" s="208">
        <v>27</v>
      </c>
      <c r="D38" s="115"/>
    </row>
    <row r="39" spans="1:4" x14ac:dyDescent="0.2">
      <c r="A39" s="157" t="s">
        <v>89</v>
      </c>
      <c r="B39" s="158" t="s">
        <v>90</v>
      </c>
      <c r="C39" s="208">
        <v>28</v>
      </c>
      <c r="D39" s="115"/>
    </row>
    <row r="40" spans="1:4" x14ac:dyDescent="0.2">
      <c r="A40" s="157" t="s">
        <v>91</v>
      </c>
      <c r="B40" s="158" t="s">
        <v>1564</v>
      </c>
      <c r="C40" s="208">
        <v>29</v>
      </c>
      <c r="D40" s="115"/>
    </row>
    <row r="41" spans="1:4" x14ac:dyDescent="0.2">
      <c r="A41" s="157" t="s">
        <v>92</v>
      </c>
      <c r="B41" s="158" t="s">
        <v>2329</v>
      </c>
      <c r="C41" s="208">
        <v>30</v>
      </c>
      <c r="D41" s="115">
        <v>544896</v>
      </c>
    </row>
    <row r="42" spans="1:4" x14ac:dyDescent="0.2">
      <c r="A42" s="160" t="s">
        <v>2330</v>
      </c>
      <c r="B42" s="156" t="s">
        <v>4109</v>
      </c>
      <c r="C42" s="208">
        <v>31</v>
      </c>
      <c r="D42" s="115">
        <v>966093</v>
      </c>
    </row>
    <row r="43" spans="1:4" x14ac:dyDescent="0.2">
      <c r="A43" s="160" t="s">
        <v>996</v>
      </c>
      <c r="B43" s="156" t="s">
        <v>2420</v>
      </c>
      <c r="C43" s="208">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156" t="s">
        <v>2421</v>
      </c>
      <c r="C49" s="208">
        <v>38</v>
      </c>
      <c r="D49" s="114">
        <f>D12+D13-D31</f>
        <v>10476594</v>
      </c>
    </row>
    <row r="50" spans="1:4" x14ac:dyDescent="0.2">
      <c r="A50" s="163"/>
      <c r="B50" s="156" t="s">
        <v>2422</v>
      </c>
      <c r="C50" s="208">
        <v>39</v>
      </c>
      <c r="D50" s="114">
        <f>D51+D56+D97+D102</f>
        <v>0</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0</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0</v>
      </c>
    </row>
    <row r="63" spans="1:4" x14ac:dyDescent="0.2">
      <c r="A63" s="157"/>
      <c r="B63" s="158" t="s">
        <v>3280</v>
      </c>
      <c r="C63" s="208">
        <v>52</v>
      </c>
      <c r="D63" s="115"/>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10476594</v>
      </c>
    </row>
    <row r="109" spans="1:4" x14ac:dyDescent="0.2">
      <c r="A109" s="157"/>
      <c r="B109" s="164" t="s">
        <v>909</v>
      </c>
      <c r="C109" s="208">
        <v>98</v>
      </c>
      <c r="D109" s="115"/>
    </row>
    <row r="110" spans="1:4" x14ac:dyDescent="0.2">
      <c r="A110" s="157" t="s">
        <v>80</v>
      </c>
      <c r="B110" s="164" t="s">
        <v>1176</v>
      </c>
      <c r="C110" s="208">
        <v>99</v>
      </c>
      <c r="D110" s="115">
        <v>10403417</v>
      </c>
    </row>
    <row r="111" spans="1:4" x14ac:dyDescent="0.2">
      <c r="A111" s="157" t="s">
        <v>2330</v>
      </c>
      <c r="B111" s="164" t="s">
        <v>4109</v>
      </c>
      <c r="C111" s="208">
        <v>100</v>
      </c>
      <c r="D111" s="115">
        <v>73177</v>
      </c>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Renata Blagaj dipl.oec</v>
      </c>
      <c r="B117" s="172"/>
      <c r="C117" s="174"/>
      <c r="D117" s="174"/>
    </row>
    <row r="118" spans="1:4" x14ac:dyDescent="0.2">
      <c r="A118" s="172" t="str">
        <f>IF(RefStr!H27="","Telefon za kontakt: _________________","Telefon za kontakt: " &amp; RefStr!H27)</f>
        <v>Telefon za kontakt: 4896191</v>
      </c>
      <c r="B118" s="172"/>
      <c r="C118" s="173"/>
      <c r="D118" s="173"/>
    </row>
    <row r="119" spans="1:4" x14ac:dyDescent="0.2">
      <c r="A119" s="172" t="str">
        <f>IF(RefStr!H33="","Odgovorna osoba: _____________________________","Odgovorna osoba: " &amp; RefStr!H33)</f>
        <v>Odgovorna osoba: Siniša Jembrih dipl.ing</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19"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3</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24703</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3</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Provjera</v>
      </c>
      <c r="C227" s="350" t="s">
        <v>3979</v>
      </c>
      <c r="E227" s="318">
        <v>0</v>
      </c>
      <c r="F227" s="318">
        <f t="shared" si="19"/>
        <v>1</v>
      </c>
      <c r="G227" s="340"/>
      <c r="H227" s="340"/>
      <c r="L227" s="316">
        <f>IF(AND(PRRAS!D195&gt;0,PRRAS!D731=0),1,0)</f>
        <v>1</v>
      </c>
      <c r="M227" s="316">
        <f>IF(AND(PRRAS!E195&gt;0,PRRAS!E731=0),1,0)</f>
        <v>1</v>
      </c>
      <c r="U227" s="318">
        <v>36900</v>
      </c>
    </row>
    <row r="228" spans="1:21" ht="35.1" customHeight="1" x14ac:dyDescent="0.2">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Darko Ratkovski</cp:lastModifiedBy>
  <cp:lastPrinted>2022-01-31T11:13:34Z</cp:lastPrinted>
  <dcterms:created xsi:type="dcterms:W3CDTF">2001-11-21T09:32:18Z</dcterms:created>
  <dcterms:modified xsi:type="dcterms:W3CDTF">2022-02-15T06:01:37Z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